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питание мониторинг\01-12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G7" i="1" l="1"/>
  <c r="H7" i="1"/>
  <c r="I7" i="1"/>
  <c r="J7" i="1"/>
  <c r="G10" i="1"/>
  <c r="H10" i="1"/>
  <c r="I10" i="1"/>
  <c r="J10" i="1"/>
  <c r="F12" i="1"/>
  <c r="G12" i="1"/>
  <c r="I12" i="1"/>
  <c r="L12" i="1"/>
  <c r="G14" i="1"/>
  <c r="H14" i="1"/>
  <c r="I14" i="1"/>
  <c r="J14" i="1"/>
  <c r="H15" i="1"/>
  <c r="I15" i="1"/>
  <c r="J15" i="1"/>
  <c r="G16" i="1"/>
  <c r="H16" i="1"/>
  <c r="I16" i="1"/>
  <c r="J16" i="1"/>
  <c r="G18" i="1"/>
  <c r="G22" i="1" s="1"/>
  <c r="H18" i="1"/>
  <c r="I18" i="1"/>
  <c r="J18" i="1"/>
  <c r="G19" i="1"/>
  <c r="H19" i="1"/>
  <c r="I19" i="1"/>
  <c r="J19" i="1"/>
  <c r="F22" i="1"/>
  <c r="F23" i="1" s="1"/>
  <c r="I22" i="1"/>
  <c r="L22" i="1"/>
  <c r="J22" i="1" l="1"/>
  <c r="H12" i="1"/>
  <c r="L23" i="1"/>
  <c r="G23" i="1"/>
  <c r="I23" i="1"/>
  <c r="J12" i="1"/>
  <c r="H22" i="1"/>
  <c r="H23" i="1" s="1"/>
  <c r="J23" i="1" l="1"/>
</calcChain>
</file>

<file path=xl/sharedStrings.xml><?xml version="1.0" encoding="utf-8"?>
<sst xmlns="http://schemas.openxmlformats.org/spreadsheetml/2006/main" count="65" uniqueCount="59">
  <si>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</si>
  <si>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</si>
  <si>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</si>
  <si>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</si>
  <si>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</si>
  <si>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</si>
  <si>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</si>
  <si>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</si>
  <si>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</si>
  <si>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</si>
  <si>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</si>
  <si>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</si>
  <si>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</si>
  <si>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</si>
  <si>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</si>
  <si>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</si>
  <si>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</si>
  <si>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</si>
  <si>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</si>
  <si>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</si>
  <si>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</si>
  <si>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</si>
  <si>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</si>
  <si>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</si>
  <si>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гор.напиток</t>
  </si>
  <si>
    <t>хлеб</t>
  </si>
  <si>
    <t xml:space="preserve"> Хлеб ржано-пшеничный</t>
  </si>
  <si>
    <t>пром</t>
  </si>
  <si>
    <t>итого</t>
  </si>
  <si>
    <t>Обед</t>
  </si>
  <si>
    <t>закуска</t>
  </si>
  <si>
    <t>1 блюдо</t>
  </si>
  <si>
    <t>2 блюдо</t>
  </si>
  <si>
    <t>гарнир</t>
  </si>
  <si>
    <t>Макароны отварные</t>
  </si>
  <si>
    <t>хлеб бел.</t>
  </si>
  <si>
    <t>Хлеб пшеничный витаминизированный</t>
  </si>
  <si>
    <t>хлеб черн.</t>
  </si>
  <si>
    <t>Итого за день:</t>
  </si>
  <si>
    <t xml:space="preserve">пром </t>
  </si>
  <si>
    <t>Напиток "Золотой шар"</t>
  </si>
  <si>
    <t>37.2</t>
  </si>
  <si>
    <t>Компот из сухофруктов</t>
  </si>
  <si>
    <t>46.3</t>
  </si>
  <si>
    <t>38.2</t>
  </si>
  <si>
    <t>Рагу из овощей</t>
  </si>
  <si>
    <t>32/3</t>
  </si>
  <si>
    <t>44357</t>
  </si>
  <si>
    <t>16.81</t>
  </si>
  <si>
    <t>Председатель Правления ПК"СЫСЕРТСКОЕ РАЙПО"</t>
  </si>
  <si>
    <t>Шалапугина Н.В.</t>
  </si>
  <si>
    <t>сладкое</t>
  </si>
  <si>
    <t xml:space="preserve">суфле из мяса кур </t>
  </si>
  <si>
    <t>44417</t>
  </si>
  <si>
    <t xml:space="preserve">бутерброд с сыром </t>
  </si>
  <si>
    <t>Салат из отварной свеклы с сыром  и растительным маслом</t>
  </si>
  <si>
    <t>40</t>
  </si>
  <si>
    <t>Суп крестьянский с крупой и сметаной и мясом, зеленью</t>
  </si>
  <si>
    <t xml:space="preserve">Биточек мясной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</si>
</sst>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2"/>
      <color theme="1"/>
      <name val="Times New Roman"/>
      <charset val="204"/>
    </font>
    <font>
      <sz val="12"/>
      <name val="Times New Roman"/>
      <charset val="204"/>
    </font>
    <font>
      <b/>
      <sz val="12"/>
      <name val="Times New Roman"/>
      <charset val="204"/>
    </font>
    <font>
      <b/>
      <sz val="10"/>
      <color theme="1"/>
      <name val="Arial"/>
      <charset val="204"/>
    </font>
    <font>
      <i/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b/>
      <sz val="10"/>
      <color rgb="FF2D2D2D"/>
      <name val="Arial"/>
      <charset val="204"/>
    </font>
    <font>
      <sz val="11"/>
      <color theme="1"/>
      <name val="Calibri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2" fontId="10" fillId="0" borderId="1" xfId="0" applyNumberFormat="1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/>
    <xf numFmtId="0" fontId="8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Border="1"/>
    <xf numFmtId="2" fontId="9" fillId="0" borderId="1" xfId="0" applyNumberFormat="1" applyFont="1" applyBorder="1" applyAlignment="1">
      <alignment horizontal="left" vertical="center"/>
    </xf>
    <xf numFmtId="2" fontId="10" fillId="0" borderId="1" xfId="0" applyNumberFormat="1" applyFont="1" applyBorder="1" applyAlignment="1">
      <alignment horizontal="left" vertical="center"/>
    </xf>
    <xf numFmtId="2" fontId="9" fillId="0" borderId="1" xfId="0" applyNumberFormat="1" applyFont="1" applyBorder="1" applyAlignment="1">
      <alignment vertical="center" wrapText="1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2" xfId="0" applyFont="1" applyBorder="1"/>
    <xf numFmtId="0" fontId="1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2" fontId="11" fillId="0" borderId="1" xfId="0" applyNumberFormat="1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3" xfId="0" applyFont="1" applyBorder="1"/>
    <xf numFmtId="2" fontId="9" fillId="0" borderId="1" xfId="0" applyNumberFormat="1" applyFont="1" applyFill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0" fontId="1" fillId="3" borderId="15" xfId="0" applyFont="1" applyFill="1" applyBorder="1" applyAlignment="1">
      <alignment vertical="top" wrapText="1"/>
    </xf>
    <xf numFmtId="2" fontId="1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1" fillId="3" borderId="15" xfId="0" applyNumberFormat="1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18" xfId="0" applyFont="1" applyBorder="1" applyAlignment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top" wrapText="1"/>
      <protection locked="0"/>
    </xf>
    <xf numFmtId="0" fontId="11" fillId="0" borderId="19" xfId="0" applyFont="1" applyBorder="1" applyAlignment="1">
      <alignment horizontal="center" vertical="top" wrapText="1"/>
    </xf>
    <xf numFmtId="49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1" fillId="2" borderId="1" xfId="0" applyNumberFormat="1" applyFont="1" applyFill="1" applyBorder="1" applyAlignment="1" applyProtection="1">
      <alignment horizontal="left" vertical="top" wrapText="1"/>
      <protection locked="0"/>
    </xf>
    <xf numFmtId="2" fontId="11" fillId="0" borderId="19" xfId="0" applyNumberFormat="1" applyFont="1" applyBorder="1" applyAlignment="1">
      <alignment horizontal="center" vertical="top" wrapText="1"/>
    </xf>
    <xf numFmtId="49" fontId="10" fillId="0" borderId="1" xfId="0" applyNumberFormat="1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49" fontId="17" fillId="0" borderId="20" xfId="0" applyNumberFormat="1" applyFont="1" applyFill="1" applyBorder="1" applyAlignment="1">
      <alignment horizontal="center" vertical="center"/>
    </xf>
    <xf numFmtId="49" fontId="18" fillId="2" borderId="19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/>
    <xf numFmtId="0" fontId="8" fillId="0" borderId="0" xfId="0" applyFont="1" applyBorder="1"/>
    <xf numFmtId="2" fontId="9" fillId="0" borderId="0" xfId="0" applyNumberFormat="1" applyFont="1" applyBorder="1" applyAlignment="1">
      <alignment horizontal="left" vertical="center" wrapText="1"/>
    </xf>
    <xf numFmtId="2" fontId="10" fillId="0" borderId="0" xfId="0" applyNumberFormat="1" applyFont="1" applyBorder="1" applyAlignment="1">
      <alignment horizontal="left" vertical="center"/>
    </xf>
    <xf numFmtId="0" fontId="11" fillId="2" borderId="0" xfId="0" applyFont="1" applyFill="1" applyBorder="1" applyAlignment="1" applyProtection="1">
      <alignment horizontal="center" vertical="top" wrapText="1"/>
      <protection locked="0"/>
    </xf>
    <xf numFmtId="2" fontId="11" fillId="2" borderId="0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Border="1" applyProtection="1">
      <protection locked="0"/>
    </xf>
    <xf numFmtId="0" fontId="9" fillId="0" borderId="0" xfId="0" applyFont="1" applyBorder="1" applyAlignment="1">
      <alignment horizontal="left" vertical="center"/>
    </xf>
    <xf numFmtId="2" fontId="10" fillId="0" borderId="0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2" fontId="13" fillId="0" borderId="0" xfId="0" applyNumberFormat="1" applyFont="1" applyFill="1" applyBorder="1" applyAlignment="1">
      <alignment horizontal="left" vertical="center"/>
    </xf>
    <xf numFmtId="2" fontId="9" fillId="0" borderId="0" xfId="0" applyNumberFormat="1" applyFont="1" applyBorder="1" applyAlignment="1">
      <alignment horizontal="left" vertical="center"/>
    </xf>
    <xf numFmtId="1" fontId="10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left" vertical="center"/>
    </xf>
    <xf numFmtId="1" fontId="10" fillId="0" borderId="21" xfId="0" applyNumberFormat="1" applyFont="1" applyBorder="1" applyAlignment="1">
      <alignment horizontal="center" vertical="center"/>
    </xf>
    <xf numFmtId="0" fontId="14" fillId="3" borderId="16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9" fillId="2" borderId="21" xfId="0" applyFont="1" applyFill="1" applyBorder="1" applyAlignment="1" applyProtection="1">
      <alignment horizontal="left" wrapText="1"/>
      <protection locked="0"/>
    </xf>
    <xf numFmtId="0" fontId="1" fillId="2" borderId="20" xfId="0" applyFont="1" applyFill="1" applyBorder="1" applyAlignment="1" applyProtection="1">
      <alignment horizontal="left" wrapText="1"/>
      <protection locked="0"/>
    </xf>
    <xf numFmtId="0" fontId="1" fillId="2" borderId="22" xfId="0" applyFont="1" applyFill="1" applyBorder="1" applyAlignment="1" applyProtection="1">
      <alignment horizontal="left" wrapText="1"/>
      <protection locked="0"/>
    </xf>
    <xf numFmtId="0" fontId="19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J3" sqref="J3"/>
    </sheetView>
  </sheetViews>
  <sheetFormatPr defaultColWidth="9.109375" defaultRowHeight="13.2"/>
  <cols>
    <col min="1" max="1" width="4.6640625" style="1" customWidth="1"/>
    <col min="2" max="2" width="5.33203125" style="1" customWidth="1"/>
    <col min="3" max="3" width="7.6640625" style="2" customWidth="1"/>
    <col min="4" max="4" width="11.5546875" style="2" customWidth="1"/>
    <col min="5" max="5" width="42.6640625" style="1" customWidth="1"/>
    <col min="6" max="6" width="9.33203125" style="1" customWidth="1"/>
    <col min="7" max="7" width="7.88671875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.33203125" style="1" customWidth="1"/>
    <col min="12" max="12" width="9.5546875" style="1" customWidth="1"/>
    <col min="13" max="16384" width="9.109375" style="1"/>
  </cols>
  <sheetData>
    <row r="1" spans="1:12" ht="25.5" customHeight="1">
      <c r="A1" s="2" t="s">
        <v>0</v>
      </c>
      <c r="C1" s="76"/>
      <c r="D1" s="77"/>
      <c r="E1" s="77"/>
      <c r="F1" s="3" t="s">
        <v>1</v>
      </c>
      <c r="G1" s="1" t="s">
        <v>2</v>
      </c>
      <c r="H1" s="78" t="s">
        <v>49</v>
      </c>
      <c r="I1" s="79"/>
      <c r="J1" s="79"/>
      <c r="K1" s="80"/>
    </row>
    <row r="2" spans="1:12" ht="17.399999999999999">
      <c r="A2" s="4" t="s">
        <v>3</v>
      </c>
      <c r="C2" s="1"/>
      <c r="G2" s="1" t="s">
        <v>4</v>
      </c>
      <c r="H2" s="81" t="s">
        <v>50</v>
      </c>
      <c r="I2" s="82"/>
      <c r="J2" s="82"/>
      <c r="K2" s="82"/>
    </row>
    <row r="3" spans="1:12" ht="17.25" customHeight="1">
      <c r="A3" s="5" t="s">
        <v>5</v>
      </c>
      <c r="C3" s="1"/>
      <c r="D3" s="6"/>
      <c r="E3" s="7" t="s">
        <v>6</v>
      </c>
      <c r="G3" s="1" t="s">
        <v>7</v>
      </c>
      <c r="H3" s="8">
        <v>23</v>
      </c>
      <c r="I3" s="8">
        <v>1</v>
      </c>
      <c r="J3" s="41">
        <v>2026</v>
      </c>
      <c r="K3" s="42"/>
    </row>
    <row r="4" spans="1:12">
      <c r="C4" s="1"/>
      <c r="D4" s="5"/>
      <c r="H4" s="9" t="s">
        <v>8</v>
      </c>
      <c r="I4" s="9" t="s">
        <v>9</v>
      </c>
      <c r="J4" s="9" t="s">
        <v>10</v>
      </c>
    </row>
    <row r="5" spans="1:12" ht="31.2" thickBot="1">
      <c r="A5" s="10" t="s">
        <v>11</v>
      </c>
      <c r="B5" s="11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43" t="s">
        <v>21</v>
      </c>
      <c r="L5" s="12" t="s">
        <v>22</v>
      </c>
    </row>
    <row r="6" spans="1:12" ht="15.6">
      <c r="A6" s="16">
        <v>2</v>
      </c>
      <c r="B6" s="17">
        <v>5</v>
      </c>
      <c r="C6" s="13" t="s">
        <v>23</v>
      </c>
      <c r="D6" s="14" t="s">
        <v>32</v>
      </c>
      <c r="E6" s="39" t="s">
        <v>52</v>
      </c>
      <c r="F6" s="23">
        <v>93</v>
      </c>
      <c r="G6" s="23">
        <v>8.99</v>
      </c>
      <c r="H6" s="23">
        <v>9.82</v>
      </c>
      <c r="I6" s="23">
        <v>1.55</v>
      </c>
      <c r="J6" s="23">
        <v>131.22999999999999</v>
      </c>
      <c r="K6" s="46" t="s">
        <v>53</v>
      </c>
      <c r="L6" s="48">
        <v>62.33</v>
      </c>
    </row>
    <row r="7" spans="1:12" ht="15.6">
      <c r="A7" s="16"/>
      <c r="B7" s="17"/>
      <c r="C7" s="18"/>
      <c r="D7" s="19" t="s">
        <v>33</v>
      </c>
      <c r="E7" s="35" t="s">
        <v>34</v>
      </c>
      <c r="F7" s="15">
        <v>150</v>
      </c>
      <c r="G7" s="23">
        <f>F7*5.3/150</f>
        <v>5.3</v>
      </c>
      <c r="H7" s="23">
        <f>F7*3/150</f>
        <v>3</v>
      </c>
      <c r="I7" s="23">
        <f>F7*32.4/150</f>
        <v>32.4</v>
      </c>
      <c r="J7" s="23">
        <f>F7*178/150</f>
        <v>178</v>
      </c>
      <c r="K7" s="44" t="s">
        <v>43</v>
      </c>
      <c r="L7" s="48">
        <v>10.32</v>
      </c>
    </row>
    <row r="8" spans="1:12" ht="15.6">
      <c r="A8" s="16"/>
      <c r="B8" s="17"/>
      <c r="C8" s="18"/>
      <c r="D8" s="21" t="s">
        <v>24</v>
      </c>
      <c r="E8" s="40" t="s">
        <v>40</v>
      </c>
      <c r="F8" s="23">
        <v>200</v>
      </c>
      <c r="G8" s="23">
        <v>0</v>
      </c>
      <c r="H8" s="23">
        <v>0</v>
      </c>
      <c r="I8" s="23">
        <v>12</v>
      </c>
      <c r="J8" s="23">
        <v>48</v>
      </c>
      <c r="K8" s="51" t="s">
        <v>41</v>
      </c>
      <c r="L8" s="48">
        <v>12.54</v>
      </c>
    </row>
    <row r="9" spans="1:12" ht="15.6">
      <c r="A9" s="16"/>
      <c r="B9" s="17"/>
      <c r="C9" s="18"/>
      <c r="D9" s="21" t="s">
        <v>25</v>
      </c>
      <c r="E9" s="24" t="s">
        <v>54</v>
      </c>
      <c r="F9" s="23">
        <v>50</v>
      </c>
      <c r="G9" s="23">
        <v>6.1</v>
      </c>
      <c r="H9" s="23">
        <v>3.7</v>
      </c>
      <c r="I9" s="23">
        <v>17.5</v>
      </c>
      <c r="J9" s="23">
        <v>127.7</v>
      </c>
      <c r="K9" s="47">
        <v>44240</v>
      </c>
      <c r="L9" s="48">
        <v>33.700000000000003</v>
      </c>
    </row>
    <row r="10" spans="1:12" ht="15.6">
      <c r="A10" s="16"/>
      <c r="B10" s="17"/>
      <c r="C10" s="18"/>
      <c r="D10" s="21" t="s">
        <v>25</v>
      </c>
      <c r="E10" s="35" t="s">
        <v>26</v>
      </c>
      <c r="F10" s="23">
        <v>52</v>
      </c>
      <c r="G10" s="23">
        <f>SUM(F10*1.68/30)</f>
        <v>2.9119999999999999</v>
      </c>
      <c r="H10" s="23">
        <f>SUM(F10*0.33/30)</f>
        <v>0.57199999999999995</v>
      </c>
      <c r="I10" s="23">
        <f>SUM(F10*14.82/30)</f>
        <v>25.687999999999999</v>
      </c>
      <c r="J10" s="23">
        <f>SUM(F10*68.97/30)</f>
        <v>119.548</v>
      </c>
      <c r="K10" s="47" t="s">
        <v>39</v>
      </c>
      <c r="L10" s="37">
        <v>6.16</v>
      </c>
    </row>
    <row r="11" spans="1:12" ht="15.6">
      <c r="A11" s="16"/>
      <c r="B11" s="17"/>
      <c r="C11" s="18"/>
      <c r="D11" s="21"/>
      <c r="E11" s="35"/>
      <c r="F11" s="23"/>
      <c r="G11" s="23"/>
      <c r="H11" s="23"/>
      <c r="I11" s="23"/>
      <c r="J11" s="23"/>
      <c r="K11" s="73"/>
      <c r="L11" s="37"/>
    </row>
    <row r="12" spans="1:12" ht="15.75" customHeight="1">
      <c r="A12" s="25"/>
      <c r="B12" s="26"/>
      <c r="C12" s="27"/>
      <c r="D12" s="28" t="s">
        <v>28</v>
      </c>
      <c r="E12" s="29"/>
      <c r="F12" s="30">
        <f>SUM(F6:F10)</f>
        <v>545</v>
      </c>
      <c r="G12" s="30">
        <f>SUM(G6:G10)</f>
        <v>23.302</v>
      </c>
      <c r="H12" s="30">
        <f>SUM(H6:H10)</f>
        <v>17.091999999999999</v>
      </c>
      <c r="I12" s="30">
        <f>SUM(I6:I10)</f>
        <v>89.137999999999991</v>
      </c>
      <c r="J12" s="30">
        <f>SUM(J6:J10)</f>
        <v>604.47800000000007</v>
      </c>
      <c r="K12" s="45"/>
      <c r="L12" s="30">
        <f>SUM(L6:L10)</f>
        <v>125.05</v>
      </c>
    </row>
    <row r="13" spans="1:12" ht="31.2">
      <c r="A13" s="31">
        <v>2</v>
      </c>
      <c r="B13" s="32">
        <v>5</v>
      </c>
      <c r="C13" s="33" t="s">
        <v>29</v>
      </c>
      <c r="D13" s="21" t="s">
        <v>30</v>
      </c>
      <c r="E13" s="54" t="s">
        <v>55</v>
      </c>
      <c r="F13" s="23">
        <v>95</v>
      </c>
      <c r="G13" s="23">
        <v>3.42</v>
      </c>
      <c r="H13" s="23">
        <v>7.09</v>
      </c>
      <c r="I13" s="23">
        <v>15.68</v>
      </c>
      <c r="J13" s="23">
        <v>140.91999999999999</v>
      </c>
      <c r="K13" s="55" t="s">
        <v>56</v>
      </c>
      <c r="L13" s="37">
        <v>15.2</v>
      </c>
    </row>
    <row r="14" spans="1:12" ht="31.2">
      <c r="A14" s="16"/>
      <c r="B14" s="17"/>
      <c r="C14" s="33"/>
      <c r="D14" s="21" t="s">
        <v>31</v>
      </c>
      <c r="E14" s="39" t="s">
        <v>57</v>
      </c>
      <c r="F14" s="49">
        <v>200</v>
      </c>
      <c r="G14" s="49">
        <f>F14*3.74/200</f>
        <v>3.74</v>
      </c>
      <c r="H14" s="49">
        <f>F14*6.42/200</f>
        <v>6.42</v>
      </c>
      <c r="I14" s="49">
        <f>F14*11.16/200</f>
        <v>11.16</v>
      </c>
      <c r="J14" s="49">
        <f>F14*117.6/200</f>
        <v>117.6</v>
      </c>
      <c r="K14" s="46" t="s">
        <v>44</v>
      </c>
      <c r="L14" s="37">
        <v>23.93</v>
      </c>
    </row>
    <row r="15" spans="1:12" ht="15.6">
      <c r="A15" s="16"/>
      <c r="B15" s="17"/>
      <c r="C15" s="18"/>
      <c r="D15" s="21" t="s">
        <v>32</v>
      </c>
      <c r="E15" s="34" t="s">
        <v>58</v>
      </c>
      <c r="F15" s="15">
        <v>105</v>
      </c>
      <c r="G15" s="23">
        <v>13.65</v>
      </c>
      <c r="H15" s="23">
        <f>F15*11.61/90</f>
        <v>13.545</v>
      </c>
      <c r="I15" s="23">
        <f>F15*5.76/90</f>
        <v>6.72</v>
      </c>
      <c r="J15" s="23">
        <f>F15*175/90</f>
        <v>204.16666666666666</v>
      </c>
      <c r="K15" s="56" t="s">
        <v>48</v>
      </c>
      <c r="L15" s="37">
        <v>75.53</v>
      </c>
    </row>
    <row r="16" spans="1:12" ht="15.6">
      <c r="A16" s="16"/>
      <c r="B16" s="17"/>
      <c r="C16" s="18"/>
      <c r="D16" s="21" t="s">
        <v>33</v>
      </c>
      <c r="E16" s="40" t="s">
        <v>45</v>
      </c>
      <c r="F16" s="49">
        <v>150</v>
      </c>
      <c r="G16" s="49">
        <f>F16*2.5/150</f>
        <v>2.5</v>
      </c>
      <c r="H16" s="49">
        <f>F16*4/150</f>
        <v>4</v>
      </c>
      <c r="I16" s="49">
        <f>F16*24.6/150</f>
        <v>24.6</v>
      </c>
      <c r="J16" s="49">
        <f>F16*144/150</f>
        <v>144</v>
      </c>
      <c r="K16" s="46" t="s">
        <v>46</v>
      </c>
      <c r="L16" s="37">
        <v>12.56</v>
      </c>
    </row>
    <row r="17" spans="1:12" ht="15.6">
      <c r="A17" s="16"/>
      <c r="B17" s="17"/>
      <c r="C17" s="18"/>
      <c r="D17" s="21" t="s">
        <v>51</v>
      </c>
      <c r="E17" s="22" t="s">
        <v>42</v>
      </c>
      <c r="F17" s="49">
        <v>200</v>
      </c>
      <c r="G17" s="49">
        <v>1</v>
      </c>
      <c r="H17" s="49">
        <v>0.1</v>
      </c>
      <c r="I17" s="49">
        <v>19.8</v>
      </c>
      <c r="J17" s="49">
        <v>84.1</v>
      </c>
      <c r="K17" s="46" t="s">
        <v>47</v>
      </c>
      <c r="L17" s="37">
        <v>6.62</v>
      </c>
    </row>
    <row r="18" spans="1:12" ht="15.6">
      <c r="A18" s="16"/>
      <c r="B18" s="17"/>
      <c r="C18" s="18"/>
      <c r="D18" s="21" t="s">
        <v>35</v>
      </c>
      <c r="E18" s="24" t="s">
        <v>36</v>
      </c>
      <c r="F18" s="23">
        <v>45</v>
      </c>
      <c r="G18" s="23">
        <f>SUM(F18*2.37/30)</f>
        <v>3.5550000000000002</v>
      </c>
      <c r="H18" s="23">
        <f>SUM(F18*0.3/30)</f>
        <v>0.45</v>
      </c>
      <c r="I18" s="23">
        <f>SUM(F18*14.49/30)</f>
        <v>21.734999999999999</v>
      </c>
      <c r="J18" s="23">
        <f>SUM(F18*70.14/30)</f>
        <v>105.21000000000001</v>
      </c>
      <c r="K18" s="47" t="s">
        <v>27</v>
      </c>
      <c r="L18" s="37">
        <v>5.76</v>
      </c>
    </row>
    <row r="19" spans="1:12" ht="15.6">
      <c r="A19" s="16"/>
      <c r="B19" s="17"/>
      <c r="C19" s="18"/>
      <c r="D19" s="21" t="s">
        <v>37</v>
      </c>
      <c r="E19" s="35" t="s">
        <v>26</v>
      </c>
      <c r="F19" s="23">
        <v>46</v>
      </c>
      <c r="G19" s="23">
        <f>SUM(F19*1.68/30)</f>
        <v>2.5760000000000001</v>
      </c>
      <c r="H19" s="23">
        <f>SUM(F19*0.33/30)</f>
        <v>0.50600000000000001</v>
      </c>
      <c r="I19" s="23">
        <f>SUM(F19*14.82/30)</f>
        <v>22.724</v>
      </c>
      <c r="J19" s="23">
        <f>SUM(F19*68.97/30)</f>
        <v>105.75399999999999</v>
      </c>
      <c r="K19" s="47" t="s">
        <v>39</v>
      </c>
      <c r="L19" s="37">
        <v>5.45</v>
      </c>
    </row>
    <row r="20" spans="1:12" ht="15.6">
      <c r="A20" s="16"/>
      <c r="B20" s="17"/>
      <c r="C20" s="18"/>
      <c r="D20" s="19"/>
      <c r="E20" s="20"/>
      <c r="F20" s="49"/>
      <c r="G20" s="37"/>
      <c r="H20" s="37"/>
      <c r="I20" s="37"/>
      <c r="J20" s="37"/>
      <c r="K20" s="44"/>
      <c r="L20" s="37"/>
    </row>
    <row r="21" spans="1:12" ht="15.6">
      <c r="A21" s="16"/>
      <c r="B21" s="17"/>
      <c r="C21" s="18"/>
      <c r="D21" s="19"/>
      <c r="E21" s="20"/>
      <c r="F21" s="49"/>
      <c r="G21" s="37"/>
      <c r="H21" s="37"/>
      <c r="I21" s="37"/>
      <c r="J21" s="37"/>
      <c r="K21" s="44"/>
      <c r="L21" s="37"/>
    </row>
    <row r="22" spans="1:12" ht="15.6">
      <c r="A22" s="25"/>
      <c r="B22" s="26"/>
      <c r="C22" s="27"/>
      <c r="D22" s="28" t="s">
        <v>28</v>
      </c>
      <c r="E22" s="29"/>
      <c r="F22" s="30">
        <f>SUM(F13:F21)</f>
        <v>841</v>
      </c>
      <c r="G22" s="30">
        <f>SUM(G13:G21)</f>
        <v>30.441000000000003</v>
      </c>
      <c r="H22" s="30">
        <f>SUM(H13:H21)</f>
        <v>32.110999999999997</v>
      </c>
      <c r="I22" s="30">
        <f>SUM(I13:I21)</f>
        <v>122.41900000000001</v>
      </c>
      <c r="J22" s="30">
        <f>SUM(J13:J21)</f>
        <v>901.75066666666669</v>
      </c>
      <c r="K22" s="50"/>
      <c r="L22" s="30">
        <f>SUM(L13:L21)</f>
        <v>145.04999999999998</v>
      </c>
    </row>
    <row r="23" spans="1:12" ht="14.4" customHeight="1" thickBot="1">
      <c r="A23" s="52">
        <v>2</v>
      </c>
      <c r="B23" s="53">
        <v>5</v>
      </c>
      <c r="C23" s="74" t="s">
        <v>38</v>
      </c>
      <c r="D23" s="75"/>
      <c r="E23" s="36"/>
      <c r="F23" s="38">
        <f>F12+F22</f>
        <v>1386</v>
      </c>
      <c r="G23" s="38">
        <f>G12+G22</f>
        <v>53.743000000000002</v>
      </c>
      <c r="H23" s="38">
        <f>H12+H22</f>
        <v>49.202999999999996</v>
      </c>
      <c r="I23" s="38">
        <f>I12+I22</f>
        <v>211.55700000000002</v>
      </c>
      <c r="J23" s="38">
        <f>J12+J22</f>
        <v>1506.2286666666669</v>
      </c>
      <c r="K23" s="38"/>
      <c r="L23" s="38">
        <f>L12+L22</f>
        <v>270.09999999999997</v>
      </c>
    </row>
    <row r="34" spans="3:13">
      <c r="E34" s="57"/>
      <c r="F34" s="57"/>
      <c r="G34" s="57"/>
      <c r="H34" s="57"/>
      <c r="I34" s="57"/>
      <c r="J34" s="57"/>
      <c r="K34" s="57"/>
      <c r="L34" s="57"/>
      <c r="M34" s="57"/>
    </row>
    <row r="35" spans="3:13" ht="15.6">
      <c r="E35" s="58"/>
      <c r="F35" s="59"/>
      <c r="G35" s="60"/>
      <c r="H35" s="60"/>
      <c r="I35" s="60"/>
      <c r="J35" s="60"/>
      <c r="K35" s="60"/>
      <c r="L35" s="61"/>
      <c r="M35" s="62"/>
    </row>
    <row r="36" spans="3:13" ht="15.6">
      <c r="E36" s="63"/>
      <c r="F36" s="64"/>
      <c r="G36" s="65"/>
      <c r="H36" s="65"/>
      <c r="I36" s="65"/>
      <c r="J36" s="65"/>
      <c r="K36" s="65"/>
      <c r="L36" s="61"/>
      <c r="M36" s="62"/>
    </row>
    <row r="37" spans="3:13" ht="15.6">
      <c r="E37" s="66"/>
      <c r="F37" s="60"/>
      <c r="G37" s="60"/>
      <c r="H37" s="60"/>
      <c r="I37" s="60"/>
      <c r="J37" s="60"/>
      <c r="K37" s="67"/>
      <c r="L37" s="57"/>
      <c r="M37" s="57"/>
    </row>
    <row r="38" spans="3:13" ht="15.6">
      <c r="E38" s="66"/>
      <c r="F38" s="60"/>
      <c r="G38" s="60"/>
      <c r="H38" s="60"/>
      <c r="I38" s="60"/>
      <c r="J38" s="60"/>
      <c r="K38" s="67"/>
      <c r="L38" s="57"/>
      <c r="M38" s="57"/>
    </row>
    <row r="39" spans="3:13" ht="15.6">
      <c r="C39" s="1"/>
      <c r="D39" s="1"/>
      <c r="E39" s="66"/>
      <c r="F39" s="60"/>
      <c r="G39" s="60"/>
      <c r="H39" s="60"/>
      <c r="I39" s="60"/>
      <c r="J39" s="60"/>
      <c r="K39" s="67"/>
      <c r="L39" s="57"/>
      <c r="M39" s="57"/>
    </row>
    <row r="40" spans="3:13" ht="15.6">
      <c r="C40" s="1"/>
      <c r="D40" s="1"/>
      <c r="E40" s="64"/>
      <c r="F40" s="60"/>
      <c r="G40" s="60"/>
      <c r="H40" s="60"/>
      <c r="I40" s="60"/>
      <c r="J40" s="60"/>
      <c r="K40" s="67"/>
      <c r="L40" s="57"/>
      <c r="M40" s="57"/>
    </row>
    <row r="41" spans="3:13" ht="15.6">
      <c r="C41" s="1"/>
      <c r="D41" s="1"/>
      <c r="E41" s="68"/>
      <c r="F41" s="69"/>
      <c r="G41" s="65"/>
      <c r="H41" s="65"/>
      <c r="I41" s="65"/>
      <c r="J41" s="65"/>
      <c r="K41" s="57"/>
      <c r="L41" s="57"/>
      <c r="M41" s="57"/>
    </row>
    <row r="42" spans="3:13" ht="15.6">
      <c r="C42" s="1"/>
      <c r="D42" s="1"/>
      <c r="E42" s="64"/>
      <c r="F42" s="65"/>
      <c r="G42" s="60"/>
      <c r="H42" s="60"/>
      <c r="I42" s="60"/>
      <c r="J42" s="60"/>
      <c r="K42" s="61"/>
      <c r="L42" s="57"/>
      <c r="M42" s="57"/>
    </row>
    <row r="43" spans="3:13" ht="15.6">
      <c r="C43" s="1"/>
      <c r="D43" s="1"/>
      <c r="E43" s="66"/>
      <c r="F43" s="60"/>
      <c r="G43" s="65"/>
      <c r="H43" s="65"/>
      <c r="I43" s="65"/>
      <c r="J43" s="65"/>
      <c r="K43" s="61"/>
      <c r="L43" s="57"/>
      <c r="M43" s="57"/>
    </row>
    <row r="44" spans="3:13" ht="15.6">
      <c r="C44" s="1"/>
      <c r="D44" s="1"/>
      <c r="E44" s="66"/>
      <c r="F44" s="60"/>
      <c r="G44" s="65"/>
      <c r="H44" s="65"/>
      <c r="I44" s="65"/>
      <c r="J44" s="65"/>
      <c r="K44" s="61"/>
      <c r="L44" s="57"/>
      <c r="M44" s="57"/>
    </row>
    <row r="45" spans="3:13" ht="15.6">
      <c r="C45" s="1"/>
      <c r="D45" s="1"/>
      <c r="E45" s="64"/>
      <c r="F45" s="60"/>
      <c r="G45" s="60"/>
      <c r="H45" s="60"/>
      <c r="I45" s="60"/>
      <c r="J45" s="65"/>
      <c r="K45" s="61"/>
      <c r="L45" s="57"/>
      <c r="M45" s="57"/>
    </row>
    <row r="46" spans="3:13" ht="15.6">
      <c r="C46" s="1"/>
      <c r="D46" s="1"/>
      <c r="E46" s="64"/>
      <c r="F46" s="60"/>
      <c r="G46" s="60"/>
      <c r="H46" s="60"/>
      <c r="I46" s="60"/>
      <c r="J46" s="60"/>
      <c r="K46" s="61"/>
      <c r="L46" s="57"/>
      <c r="M46" s="57"/>
    </row>
    <row r="47" spans="3:13" ht="15.6">
      <c r="C47" s="1"/>
      <c r="D47" s="1"/>
      <c r="E47" s="70"/>
      <c r="F47" s="60"/>
      <c r="G47" s="60"/>
      <c r="H47" s="60"/>
      <c r="I47" s="60"/>
      <c r="J47" s="60"/>
      <c r="K47" s="71"/>
      <c r="L47" s="57"/>
      <c r="M47" s="57"/>
    </row>
    <row r="48" spans="3:13" ht="15.6">
      <c r="C48" s="1"/>
      <c r="D48" s="1"/>
      <c r="E48" s="70"/>
      <c r="F48" s="60"/>
      <c r="G48" s="60"/>
      <c r="H48" s="60"/>
      <c r="I48" s="60"/>
      <c r="J48" s="60"/>
      <c r="K48" s="61"/>
      <c r="L48" s="57"/>
      <c r="M48" s="57"/>
    </row>
    <row r="49" spans="3:13" ht="15.6">
      <c r="C49" s="1"/>
      <c r="D49" s="1"/>
      <c r="E49" s="64"/>
      <c r="F49" s="65"/>
      <c r="G49" s="65"/>
      <c r="H49" s="65"/>
      <c r="I49" s="65"/>
      <c r="J49" s="65"/>
      <c r="K49" s="72"/>
      <c r="L49" s="57"/>
      <c r="M49" s="57"/>
    </row>
    <row r="50" spans="3:13">
      <c r="C50" s="1"/>
      <c r="D50" s="1"/>
      <c r="E50" s="57"/>
      <c r="F50" s="57"/>
      <c r="G50" s="57"/>
      <c r="H50" s="57"/>
      <c r="I50" s="57"/>
      <c r="J50" s="57"/>
      <c r="K50" s="57"/>
      <c r="L50" s="57"/>
      <c r="M50" s="57"/>
    </row>
    <row r="51" spans="3:13">
      <c r="C51" s="1"/>
      <c r="D51" s="1"/>
      <c r="E51" s="57"/>
      <c r="F51" s="57"/>
      <c r="G51" s="57"/>
      <c r="H51" s="57"/>
      <c r="I51" s="57"/>
      <c r="J51" s="57"/>
      <c r="K51" s="57"/>
      <c r="L51" s="57"/>
      <c r="M51" s="57"/>
    </row>
  </sheetData>
  <mergeCells count="4">
    <mergeCell ref="C23:D23"/>
    <mergeCell ref="C1:E1"/>
    <mergeCell ref="H1:K1"/>
    <mergeCell ref="H2:K2"/>
  </mergeCell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2023-10-20T05:17:00Z</cp:lastPrinted>
  <dcterms:created xsi:type="dcterms:W3CDTF">2022-05-16T14:23:00Z</dcterms:created>
  <dcterms:modified xsi:type="dcterms:W3CDTF">2026-01-09T15:31:52Z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FD5DB6AEB7FF47B2ADB021C9F41787CB_12</vt:lpwstr>
  </property>
  <property fmtid="{D5CDD505-2E9C-101B-9397-08002B2CF9AE}" pid="3" name="KSOProductBuildVer">
    <vt:lpwstr>1049-12.2.0.17152</vt:lpwstr>
  </property>
</Properties>
</file>