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29-03\"/>
    </mc:Choice>
  </mc:AlternateContent>
  <bookViews>
    <workbookView xWindow="0" yWindow="0" windowWidth="19200" windowHeight="1098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J14" i="1" l="1"/>
  <c r="I14" i="1"/>
  <c r="H14" i="1"/>
  <c r="G14" i="1"/>
  <c r="G17" i="1" l="1"/>
  <c r="J17" i="1"/>
  <c r="J16" i="1"/>
  <c r="I16" i="1"/>
  <c r="J15" i="1"/>
  <c r="J8" i="1"/>
  <c r="I8" i="1"/>
  <c r="H8" i="1"/>
  <c r="G8" i="1"/>
  <c r="J6" i="1"/>
  <c r="I6" i="1"/>
  <c r="H6" i="1"/>
  <c r="G6" i="1"/>
  <c r="B24" i="1" l="1"/>
  <c r="A24" i="1"/>
  <c r="L23" i="1"/>
  <c r="F23" i="1"/>
  <c r="J20" i="1"/>
  <c r="I20" i="1"/>
  <c r="H20" i="1"/>
  <c r="G20" i="1"/>
  <c r="J19" i="1"/>
  <c r="I19" i="1"/>
  <c r="H19" i="1"/>
  <c r="G19" i="1"/>
  <c r="I17" i="1"/>
  <c r="H17" i="1"/>
  <c r="H16" i="1"/>
  <c r="G16" i="1"/>
  <c r="I15" i="1"/>
  <c r="H15" i="1"/>
  <c r="G15" i="1"/>
  <c r="B14" i="1"/>
  <c r="A14" i="1"/>
  <c r="L13" i="1"/>
  <c r="F13" i="1"/>
  <c r="J9" i="1"/>
  <c r="J13" i="1" s="1"/>
  <c r="I9" i="1"/>
  <c r="I13" i="1" s="1"/>
  <c r="H9" i="1"/>
  <c r="H13" i="1" s="1"/>
  <c r="G9" i="1"/>
  <c r="G13" i="1" s="1"/>
  <c r="F24" i="1" l="1"/>
  <c r="G23" i="1"/>
  <c r="G24" i="1" s="1"/>
  <c r="I23" i="1"/>
  <c r="I24" i="1" s="1"/>
  <c r="H23" i="1"/>
  <c r="H24" i="1" s="1"/>
  <c r="J23" i="1"/>
  <c r="J24" i="1" s="1"/>
  <c r="L24" i="1"/>
</calcChain>
</file>

<file path=xl/sharedStrings.xml><?xml version="1.0" encoding="utf-8"?>
<sst xmlns="http://schemas.openxmlformats.org/spreadsheetml/2006/main" count="59" uniqueCount="55">
  <si>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</si>
  <si>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</si>
  <si>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</si>
  <si>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</si>
  <si>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</si>
  <si>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</si>
  <si>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</si>
  <si>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</si>
  <si>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</si>
  <si>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</si>
  <si>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</si>
  <si>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</si>
  <si>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</si>
  <si>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</si>
  <si>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</si>
  <si>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</si>
  <si>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</si>
  <si>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</si>
  <si>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</si>
  <si>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</si>
  <si>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</si>
  <si>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</si>
  <si>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</si>
  <si>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</si>
  <si>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</si>
  <si>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</si>
  <si>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</si>
  <si>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 xml:space="preserve"> Хлеб ржано-пшеничный</t>
  </si>
  <si>
    <t>пром</t>
  </si>
  <si>
    <t>Бутерброд с сыром</t>
  </si>
  <si>
    <t>итого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</si>
  <si>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</si>
  <si>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</si>
  <si>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</si>
  <si>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</si>
  <si>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</si>
  <si>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</si>
  <si>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 витаминизированный</t>
  </si>
  <si>
    <t>хлеб черн.</t>
  </si>
  <si>
    <t>Итого за день:</t>
  </si>
  <si>
    <t>Омлет натуральный</t>
  </si>
  <si>
    <t>Чай с сахаром</t>
  </si>
  <si>
    <t>27.10</t>
  </si>
  <si>
    <t>хлеб черн</t>
  </si>
  <si>
    <t>21/1</t>
  </si>
  <si>
    <t xml:space="preserve">Суп картофельный с рыбной консервой </t>
  </si>
  <si>
    <t>73</t>
  </si>
  <si>
    <t>Колбаски "Витаминные"</t>
  </si>
  <si>
    <t>64</t>
  </si>
  <si>
    <t xml:space="preserve">  Капуста тушеная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</si>
  <si>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Компот из яблок и изюма</t>
  </si>
  <si>
    <t>Председатель Правления ПК"СЫСЕРТСКОЕ РАЙПО"</t>
  </si>
  <si>
    <t>Шалапугина Н.В.</t>
  </si>
  <si>
    <t>сладкое</t>
  </si>
  <si>
    <t>Салат из огурцов и помидоров с капустой, маслом растительным и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</si>
</sst>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7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2"/>
      <color theme="1"/>
      <name val="Times New Roman"/>
      <charset val="204"/>
    </font>
    <font>
      <sz val="12"/>
      <name val="Times New Roman"/>
      <charset val="204"/>
    </font>
    <font>
      <b/>
      <sz val="12"/>
      <name val="Times New Roman"/>
      <charset val="204"/>
    </font>
    <font>
      <b/>
      <sz val="10"/>
      <color theme="1"/>
      <name val="Arial"/>
      <charset val="204"/>
    </font>
    <font>
      <i/>
      <sz val="12"/>
      <color theme="1"/>
      <name val="Times New Roman"/>
      <charset val="204"/>
    </font>
    <font>
      <b/>
      <sz val="12"/>
      <color rgb="FF2D2D2D"/>
      <name val="Times New Roman"/>
      <charset val="204"/>
    </font>
    <font>
      <b/>
      <sz val="12"/>
      <color theme="1"/>
      <name val="Times New Roman"/>
      <charset val="204"/>
    </font>
    <font>
      <sz val="11"/>
      <color theme="1"/>
      <name val="Calibri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5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/>
    <xf numFmtId="0" fontId="8" fillId="0" borderId="8" xfId="0" applyFont="1" applyBorder="1"/>
    <xf numFmtId="2" fontId="10" fillId="0" borderId="1" xfId="0" applyNumberFormat="1" applyFont="1" applyBorder="1" applyAlignment="1" applyProtection="1">
      <alignment horizontal="left" vertical="center"/>
      <protection locked="0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/>
    <xf numFmtId="0" fontId="8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8" fillId="0" borderId="1" xfId="0" applyFont="1" applyBorder="1"/>
    <xf numFmtId="2" fontId="9" fillId="0" borderId="1" xfId="0" applyNumberFormat="1" applyFont="1" applyBorder="1" applyAlignment="1">
      <alignment horizontal="left" vertical="center"/>
    </xf>
    <xf numFmtId="2" fontId="10" fillId="0" borderId="1" xfId="0" applyNumberFormat="1" applyFont="1" applyBorder="1" applyAlignment="1">
      <alignment horizontal="left" vertical="center"/>
    </xf>
    <xf numFmtId="2" fontId="9" fillId="0" borderId="1" xfId="0" applyNumberFormat="1" applyFont="1" applyBorder="1" applyAlignment="1">
      <alignment vertical="center" wrapText="1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2" xfId="0" applyFont="1" applyBorder="1"/>
    <xf numFmtId="0" fontId="1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2" fontId="11" fillId="0" borderId="1" xfId="0" applyNumberFormat="1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5" xfId="0" applyFont="1" applyBorder="1"/>
    <xf numFmtId="2" fontId="9" fillId="0" borderId="1" xfId="0" applyNumberFormat="1" applyFont="1" applyBorder="1" applyAlignment="1">
      <alignment vertical="center"/>
    </xf>
    <xf numFmtId="0" fontId="8" fillId="3" borderId="16" xfId="0" applyFont="1" applyFill="1" applyBorder="1" applyAlignment="1">
      <alignment horizontal="center"/>
    </xf>
    <xf numFmtId="0" fontId="8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1" fillId="3" borderId="17" xfId="0" applyFont="1" applyFill="1" applyBorder="1" applyAlignment="1">
      <alignment horizontal="center" vertical="top" wrapText="1"/>
    </xf>
    <xf numFmtId="2" fontId="9" fillId="0" borderId="0" xfId="0" applyNumberFormat="1" applyFont="1" applyAlignment="1">
      <alignment horizontal="left" vertical="center" wrapText="1"/>
    </xf>
    <xf numFmtId="2" fontId="10" fillId="0" borderId="1" xfId="0" applyNumberFormat="1" applyFont="1" applyFill="1" applyBorder="1" applyAlignment="1">
      <alignment horizontal="left" vertical="center"/>
    </xf>
    <xf numFmtId="2" fontId="1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1" fillId="3" borderId="17" xfId="0" applyNumberFormat="1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2" fontId="14" fillId="0" borderId="1" xfId="0" applyNumberFormat="1" applyFont="1" applyFill="1" applyBorder="1" applyAlignment="1">
      <alignment horizontal="left" vertic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1" fillId="2" borderId="21" xfId="0" applyFont="1" applyFill="1" applyBorder="1" applyAlignment="1" applyProtection="1">
      <alignment horizontal="center" vertical="top" wrapText="1"/>
      <protection locked="0"/>
    </xf>
    <xf numFmtId="0" fontId="11" fillId="2" borderId="22" xfId="0" applyFont="1" applyFill="1" applyBorder="1" applyAlignment="1" applyProtection="1">
      <alignment horizontal="center" vertical="top" wrapText="1"/>
      <protection locked="0"/>
    </xf>
    <xf numFmtId="1" fontId="11" fillId="2" borderId="22" xfId="0" applyNumberFormat="1" applyFont="1" applyFill="1" applyBorder="1" applyAlignment="1" applyProtection="1">
      <alignment horizontal="center" vertical="top" wrapText="1"/>
      <protection locked="0"/>
    </xf>
    <xf numFmtId="0" fontId="11" fillId="0" borderId="22" xfId="0" applyFont="1" applyBorder="1" applyAlignment="1">
      <alignment horizontal="center" vertical="top" wrapText="1"/>
    </xf>
    <xf numFmtId="49" fontId="11" fillId="2" borderId="22" xfId="0" applyNumberFormat="1" applyFont="1" applyFill="1" applyBorder="1" applyAlignment="1" applyProtection="1">
      <alignment horizontal="center" vertical="top" wrapText="1"/>
      <protection locked="0"/>
    </xf>
    <xf numFmtId="49" fontId="10" fillId="0" borderId="1" xfId="0" applyNumberFormat="1" applyFont="1" applyBorder="1" applyAlignment="1">
      <alignment horizontal="center" vertical="center"/>
    </xf>
    <xf numFmtId="2" fontId="11" fillId="2" borderId="21" xfId="0" applyNumberFormat="1" applyFont="1" applyFill="1" applyBorder="1" applyAlignment="1" applyProtection="1">
      <alignment horizontal="center" vertical="top" wrapText="1"/>
      <protection locked="0"/>
    </xf>
    <xf numFmtId="2" fontId="11" fillId="2" borderId="22" xfId="0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Font="1" applyBorder="1"/>
    <xf numFmtId="2" fontId="10" fillId="0" borderId="0" xfId="0" applyNumberFormat="1" applyFont="1" applyBorder="1" applyAlignment="1">
      <alignment horizontal="left" vertical="center"/>
    </xf>
    <xf numFmtId="0" fontId="11" fillId="2" borderId="0" xfId="0" applyFont="1" applyFill="1" applyBorder="1" applyAlignment="1" applyProtection="1">
      <alignment horizontal="center" vertical="top" wrapText="1"/>
      <protection locked="0"/>
    </xf>
    <xf numFmtId="0" fontId="9" fillId="0" borderId="0" xfId="0" applyFont="1" applyBorder="1" applyAlignment="1">
      <alignment horizontal="left" vertical="center"/>
    </xf>
    <xf numFmtId="2" fontId="10" fillId="0" borderId="0" xfId="0" applyNumberFormat="1" applyFont="1" applyFill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2" fontId="14" fillId="0" borderId="0" xfId="0" applyNumberFormat="1" applyFont="1" applyFill="1" applyBorder="1" applyAlignment="1">
      <alignment horizontal="left" vertical="center"/>
    </xf>
    <xf numFmtId="2" fontId="9" fillId="0" borderId="0" xfId="0" applyNumberFormat="1" applyFont="1" applyBorder="1" applyAlignment="1">
      <alignment horizontal="left" vertical="center"/>
    </xf>
    <xf numFmtId="1" fontId="10" fillId="0" borderId="0" xfId="0" applyNumberFormat="1" applyFont="1" applyBorder="1" applyAlignment="1">
      <alignment horizontal="center" vertical="center"/>
    </xf>
    <xf numFmtId="164" fontId="10" fillId="0" borderId="0" xfId="0" applyNumberFormat="1" applyFont="1" applyBorder="1" applyAlignment="1">
      <alignment horizontal="left" vertic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6" fillId="2" borderId="24" xfId="0" applyFont="1" applyFill="1" applyBorder="1" applyAlignment="1" applyProtection="1">
      <alignment horizontal="left" wrapText="1"/>
      <protection locked="0"/>
    </xf>
    <xf numFmtId="0" fontId="1" fillId="2" borderId="23" xfId="0" applyFont="1" applyFill="1" applyBorder="1" applyAlignment="1" applyProtection="1">
      <alignment horizontal="left" wrapText="1"/>
      <protection locked="0"/>
    </xf>
    <xf numFmtId="0" fontId="1" fillId="2" borderId="25" xfId="0" applyFont="1" applyFill="1" applyBorder="1" applyAlignment="1" applyProtection="1">
      <alignment horizontal="left" wrapText="1"/>
      <protection locked="0"/>
    </xf>
    <xf numFmtId="0" fontId="16" fillId="2" borderId="1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3" fillId="3" borderId="18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H3" sqref="H3"/>
    </sheetView>
  </sheetViews>
  <sheetFormatPr defaultColWidth="9.109375" defaultRowHeight="13.2"/>
  <cols>
    <col min="1" max="1" width="4.6640625" style="1" customWidth="1"/>
    <col min="2" max="2" width="5.33203125" style="1" customWidth="1"/>
    <col min="3" max="3" width="7.6640625" style="2" customWidth="1"/>
    <col min="4" max="4" width="11.5546875" style="2" customWidth="1"/>
    <col min="5" max="5" width="42.6640625" style="1" customWidth="1"/>
    <col min="6" max="6" width="9.33203125" style="1" customWidth="1"/>
    <col min="7" max="7" width="7.88671875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.33203125" style="1" customWidth="1"/>
    <col min="12" max="12" width="9.5546875" style="1" customWidth="1"/>
    <col min="13" max="16384" width="9.109375" style="1"/>
  </cols>
  <sheetData>
    <row r="1" spans="1:12" ht="25.5" customHeight="1">
      <c r="A1" s="2" t="s">
        <v>0</v>
      </c>
      <c r="C1" s="71"/>
      <c r="D1" s="72"/>
      <c r="E1" s="72"/>
      <c r="F1" s="3" t="s">
        <v>1</v>
      </c>
      <c r="G1" s="1" t="s">
        <v>2</v>
      </c>
      <c r="H1" s="73" t="s">
        <v>51</v>
      </c>
      <c r="I1" s="74"/>
      <c r="J1" s="74"/>
      <c r="K1" s="75"/>
    </row>
    <row r="2" spans="1:12" ht="17.399999999999999">
      <c r="A2" s="4" t="s">
        <v>3</v>
      </c>
      <c r="C2" s="1"/>
      <c r="G2" s="1" t="s">
        <v>4</v>
      </c>
      <c r="H2" s="76" t="s">
        <v>52</v>
      </c>
      <c r="I2" s="77"/>
      <c r="J2" s="77"/>
      <c r="K2" s="77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1</v>
      </c>
      <c r="I3" s="8">
        <v>10</v>
      </c>
      <c r="J3" s="49">
        <v>2025</v>
      </c>
      <c r="K3" s="50"/>
    </row>
    <row r="4" spans="1:12">
      <c r="C4" s="1"/>
      <c r="D4" s="5"/>
      <c r="H4" s="9" t="s">
        <v>8</v>
      </c>
      <c r="I4" s="9" t="s">
        <v>9</v>
      </c>
      <c r="J4" s="9" t="s">
        <v>10</v>
      </c>
    </row>
    <row r="5" spans="1:12" ht="31.2" thickBot="1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51" t="s">
        <v>21</v>
      </c>
      <c r="L5" s="12" t="s">
        <v>22</v>
      </c>
    </row>
    <row r="6" spans="1:12" ht="15.6">
      <c r="A6" s="13">
        <v>1</v>
      </c>
      <c r="B6" s="14">
        <v>4</v>
      </c>
      <c r="C6" s="15" t="s">
        <v>23</v>
      </c>
      <c r="D6" s="16" t="s">
        <v>24</v>
      </c>
      <c r="E6" s="47" t="s">
        <v>40</v>
      </c>
      <c r="F6" s="48">
        <v>200</v>
      </c>
      <c r="G6" s="42">
        <f>F6*19.5/200</f>
        <v>19.5</v>
      </c>
      <c r="H6" s="42">
        <f>F6*21.2/200</f>
        <v>21.2</v>
      </c>
      <c r="I6" s="42">
        <f>F6*17.7/200</f>
        <v>17.7</v>
      </c>
      <c r="J6" s="42">
        <f>F6*339.6/200</f>
        <v>339.6</v>
      </c>
      <c r="K6" s="52">
        <v>44233</v>
      </c>
      <c r="L6" s="58">
        <v>79.099999999999994</v>
      </c>
    </row>
    <row r="7" spans="1:12" ht="15.6">
      <c r="A7" s="18"/>
      <c r="B7" s="19"/>
      <c r="C7" s="20"/>
      <c r="D7" s="23" t="s">
        <v>25</v>
      </c>
      <c r="E7" s="24" t="s">
        <v>41</v>
      </c>
      <c r="F7" s="25">
        <v>200</v>
      </c>
      <c r="G7" s="25">
        <v>0.1</v>
      </c>
      <c r="H7" s="25">
        <v>0</v>
      </c>
      <c r="I7" s="25">
        <v>9.8000000000000007</v>
      </c>
      <c r="J7" s="25">
        <v>39</v>
      </c>
      <c r="K7" s="56" t="s">
        <v>42</v>
      </c>
      <c r="L7" s="59">
        <v>3.01</v>
      </c>
    </row>
    <row r="8" spans="1:12" ht="15.6">
      <c r="A8" s="18"/>
      <c r="B8" s="19"/>
      <c r="C8" s="20"/>
      <c r="D8" s="23" t="s">
        <v>26</v>
      </c>
      <c r="E8" s="24" t="s">
        <v>29</v>
      </c>
      <c r="F8" s="17">
        <v>65</v>
      </c>
      <c r="G8" s="17">
        <f>F8*6.1/50</f>
        <v>7.93</v>
      </c>
      <c r="H8" s="17">
        <f>F8*3.7/50</f>
        <v>4.8099999999999996</v>
      </c>
      <c r="I8" s="17">
        <f>F8*17.5/50</f>
        <v>22.75</v>
      </c>
      <c r="J8" s="17">
        <f>F8*127.7/50</f>
        <v>166.01</v>
      </c>
      <c r="K8" s="54">
        <v>44240</v>
      </c>
      <c r="L8" s="59">
        <v>38.31</v>
      </c>
    </row>
    <row r="9" spans="1:12" ht="15.6">
      <c r="A9" s="18"/>
      <c r="B9" s="19"/>
      <c r="C9" s="20"/>
      <c r="D9" s="23" t="s">
        <v>43</v>
      </c>
      <c r="E9" s="36" t="s">
        <v>27</v>
      </c>
      <c r="F9" s="25">
        <v>55</v>
      </c>
      <c r="G9" s="25">
        <f>SUM(F9*1.68/30)</f>
        <v>3.0799999999999996</v>
      </c>
      <c r="H9" s="25">
        <f>SUM(F9*0.33/30)</f>
        <v>0.60500000000000009</v>
      </c>
      <c r="I9" s="25">
        <f>SUM(F9*14.82/30)</f>
        <v>27.17</v>
      </c>
      <c r="J9" s="25">
        <f>SUM(F9*68.97/30)</f>
        <v>126.44499999999999</v>
      </c>
      <c r="K9" s="53" t="s">
        <v>28</v>
      </c>
      <c r="L9" s="43">
        <v>4.62</v>
      </c>
    </row>
    <row r="10" spans="1:12" ht="15.6">
      <c r="A10" s="18"/>
      <c r="B10" s="19"/>
      <c r="C10" s="20"/>
      <c r="D10" s="23"/>
      <c r="E10" s="36"/>
      <c r="F10" s="25"/>
      <c r="G10" s="25"/>
      <c r="H10" s="25"/>
      <c r="I10" s="25"/>
      <c r="J10" s="25"/>
      <c r="K10" s="53"/>
      <c r="L10" s="43"/>
    </row>
    <row r="11" spans="1:12" ht="15.6">
      <c r="A11" s="18"/>
      <c r="B11" s="19"/>
      <c r="C11" s="20"/>
      <c r="D11" s="21"/>
      <c r="E11" s="41"/>
      <c r="F11" s="42"/>
      <c r="G11" s="42"/>
      <c r="H11" s="42"/>
      <c r="I11" s="42"/>
      <c r="J11" s="42"/>
      <c r="K11" s="53"/>
      <c r="L11" s="43"/>
    </row>
    <row r="12" spans="1:12" ht="15.6">
      <c r="A12" s="18"/>
      <c r="B12" s="19"/>
      <c r="C12" s="20"/>
      <c r="D12" s="21"/>
      <c r="E12" s="22"/>
      <c r="F12" s="43"/>
      <c r="G12" s="43"/>
      <c r="H12" s="43"/>
      <c r="I12" s="43"/>
      <c r="J12" s="43"/>
      <c r="K12" s="53"/>
      <c r="L12" s="43"/>
    </row>
    <row r="13" spans="1:12" ht="15.6">
      <c r="A13" s="27"/>
      <c r="B13" s="28"/>
      <c r="C13" s="29"/>
      <c r="D13" s="30" t="s">
        <v>30</v>
      </c>
      <c r="E13" s="31"/>
      <c r="F13" s="32">
        <f>SUM(F6:F12)</f>
        <v>520</v>
      </c>
      <c r="G13" s="32">
        <f t="shared" ref="G13" si="0">SUM(G6:G12)</f>
        <v>30.61</v>
      </c>
      <c r="H13" s="32">
        <f t="shared" ref="H13" si="1">SUM(H6:H12)</f>
        <v>26.614999999999998</v>
      </c>
      <c r="I13" s="32">
        <f t="shared" ref="I13" si="2">SUM(I6:I12)</f>
        <v>77.42</v>
      </c>
      <c r="J13" s="32">
        <f t="shared" ref="J13:L13" si="3">SUM(J6:J12)</f>
        <v>671.05500000000006</v>
      </c>
      <c r="K13" s="55"/>
      <c r="L13" s="32">
        <f t="shared" si="3"/>
        <v>125.04</v>
      </c>
    </row>
    <row r="14" spans="1:12" ht="31.2">
      <c r="A14" s="33">
        <f>A6</f>
        <v>1</v>
      </c>
      <c r="B14" s="34">
        <f>B6</f>
        <v>4</v>
      </c>
      <c r="C14" s="35" t="s">
        <v>31</v>
      </c>
      <c r="D14" s="23" t="s">
        <v>32</v>
      </c>
      <c r="E14" s="45" t="s">
        <v>54</v>
      </c>
      <c r="F14" s="42">
        <v>60</v>
      </c>
      <c r="G14" s="25">
        <f>F14*1.2/60</f>
        <v>1.2</v>
      </c>
      <c r="H14" s="25">
        <f>F14*6/60</f>
        <v>6</v>
      </c>
      <c r="I14" s="25">
        <f>F14*16.2/60</f>
        <v>16.2</v>
      </c>
      <c r="J14" s="25">
        <f>F14*123.6/60</f>
        <v>123.6</v>
      </c>
      <c r="K14" s="56" t="s">
        <v>44</v>
      </c>
      <c r="L14" s="43">
        <v>15.14</v>
      </c>
    </row>
    <row r="15" spans="1:12" ht="15.6">
      <c r="A15" s="18"/>
      <c r="B15" s="19"/>
      <c r="C15" s="20"/>
      <c r="D15" s="23" t="s">
        <v>33</v>
      </c>
      <c r="E15" s="45" t="s">
        <v>45</v>
      </c>
      <c r="F15" s="25">
        <v>200</v>
      </c>
      <c r="G15" s="25">
        <f>F15*7.76/200</f>
        <v>7.76</v>
      </c>
      <c r="H15" s="25">
        <f>F15*3.84/200</f>
        <v>3.84</v>
      </c>
      <c r="I15" s="25">
        <f>F15*10.48/200</f>
        <v>10.48</v>
      </c>
      <c r="J15" s="25">
        <f>F15*106/200</f>
        <v>106</v>
      </c>
      <c r="K15" s="57" t="s">
        <v>46</v>
      </c>
      <c r="L15" s="43">
        <v>19.78</v>
      </c>
    </row>
    <row r="16" spans="1:12" ht="15.6">
      <c r="A16" s="18"/>
      <c r="B16" s="19"/>
      <c r="C16" s="20"/>
      <c r="D16" s="23" t="s">
        <v>34</v>
      </c>
      <c r="E16" s="46" t="s">
        <v>47</v>
      </c>
      <c r="F16" s="42">
        <v>90</v>
      </c>
      <c r="G16" s="42">
        <f>F16*14.04/90</f>
        <v>14.04</v>
      </c>
      <c r="H16" s="42">
        <f>F16*17.5/90</f>
        <v>17.5</v>
      </c>
      <c r="I16" s="42">
        <f>F16*14.3/90</f>
        <v>14.3</v>
      </c>
      <c r="J16" s="42">
        <f>F16*270.86/90</f>
        <v>270.86</v>
      </c>
      <c r="K16" s="57" t="s">
        <v>48</v>
      </c>
      <c r="L16" s="43">
        <v>49.07</v>
      </c>
    </row>
    <row r="17" spans="1:13" ht="15.6">
      <c r="A17" s="18"/>
      <c r="B17" s="19"/>
      <c r="C17" s="20"/>
      <c r="D17" s="23" t="s">
        <v>35</v>
      </c>
      <c r="E17" s="46" t="s">
        <v>49</v>
      </c>
      <c r="F17" s="42">
        <v>150</v>
      </c>
      <c r="G17" s="42">
        <f>F17*3.25/150</f>
        <v>3.25</v>
      </c>
      <c r="H17" s="42">
        <f>F17*2.85/150</f>
        <v>2.85</v>
      </c>
      <c r="I17" s="42">
        <f>F17*11.9/150</f>
        <v>11.9</v>
      </c>
      <c r="J17" s="42">
        <f>F17*87/150</f>
        <v>87</v>
      </c>
      <c r="K17" s="57">
        <v>44533</v>
      </c>
      <c r="L17" s="43">
        <v>18.16</v>
      </c>
    </row>
    <row r="18" spans="1:13" ht="15.6">
      <c r="A18" s="18"/>
      <c r="B18" s="19"/>
      <c r="C18" s="20"/>
      <c r="D18" s="23" t="s">
        <v>53</v>
      </c>
      <c r="E18" s="24" t="s">
        <v>50</v>
      </c>
      <c r="F18" s="25">
        <v>200</v>
      </c>
      <c r="G18" s="25">
        <v>0.2</v>
      </c>
      <c r="H18" s="25">
        <v>0.2</v>
      </c>
      <c r="I18" s="25">
        <v>16.8</v>
      </c>
      <c r="J18" s="25">
        <v>70</v>
      </c>
      <c r="K18" s="57">
        <v>44296</v>
      </c>
      <c r="L18" s="43">
        <v>15.31</v>
      </c>
    </row>
    <row r="19" spans="1:13" ht="15.6">
      <c r="A19" s="18"/>
      <c r="B19" s="19"/>
      <c r="C19" s="20"/>
      <c r="D19" s="23" t="s">
        <v>36</v>
      </c>
      <c r="E19" s="26" t="s">
        <v>37</v>
      </c>
      <c r="F19" s="25">
        <v>50</v>
      </c>
      <c r="G19" s="25">
        <f>SUM(F19*2.37/30)</f>
        <v>3.95</v>
      </c>
      <c r="H19" s="25">
        <f>SUM(F19*0.3/30)</f>
        <v>0.5</v>
      </c>
      <c r="I19" s="25">
        <f>SUM(F19*14.49/30)</f>
        <v>24.15</v>
      </c>
      <c r="J19" s="25">
        <f>SUM(F19*70.14/30)</f>
        <v>116.9</v>
      </c>
      <c r="K19" s="53" t="s">
        <v>28</v>
      </c>
      <c r="L19" s="43">
        <v>4.5599999999999996</v>
      </c>
    </row>
    <row r="20" spans="1:13" ht="15.6">
      <c r="A20" s="18"/>
      <c r="B20" s="19"/>
      <c r="C20" s="20"/>
      <c r="D20" s="23" t="s">
        <v>38</v>
      </c>
      <c r="E20" s="36" t="s">
        <v>27</v>
      </c>
      <c r="F20" s="25">
        <v>36</v>
      </c>
      <c r="G20" s="25">
        <f>SUM(F20*1.68/30)</f>
        <v>2.016</v>
      </c>
      <c r="H20" s="25">
        <f>SUM(F20*0.33/30)</f>
        <v>0.39600000000000002</v>
      </c>
      <c r="I20" s="25">
        <f>SUM(F20*14.82/30)</f>
        <v>17.783999999999999</v>
      </c>
      <c r="J20" s="25">
        <f>SUM(F20*68.97/30)</f>
        <v>82.763999999999996</v>
      </c>
      <c r="K20" s="53" t="s">
        <v>28</v>
      </c>
      <c r="L20" s="43">
        <v>3.02</v>
      </c>
    </row>
    <row r="21" spans="1:13" ht="15.6">
      <c r="A21" s="18"/>
      <c r="B21" s="19"/>
      <c r="C21" s="20"/>
      <c r="D21" s="21"/>
      <c r="E21" s="22"/>
      <c r="F21" s="43"/>
      <c r="G21" s="43"/>
      <c r="H21" s="43"/>
      <c r="I21" s="43"/>
      <c r="J21" s="43"/>
      <c r="K21" s="53"/>
      <c r="L21" s="43"/>
    </row>
    <row r="22" spans="1:13" ht="15.6">
      <c r="A22" s="18"/>
      <c r="B22" s="19"/>
      <c r="C22" s="20"/>
      <c r="D22" s="21"/>
      <c r="E22" s="22"/>
      <c r="F22" s="43"/>
      <c r="G22" s="43"/>
      <c r="H22" s="43"/>
      <c r="I22" s="43"/>
      <c r="J22" s="43"/>
      <c r="K22" s="53"/>
      <c r="L22" s="43"/>
    </row>
    <row r="23" spans="1:13" ht="15.6">
      <c r="A23" s="27"/>
      <c r="B23" s="28"/>
      <c r="C23" s="29"/>
      <c r="D23" s="30" t="s">
        <v>30</v>
      </c>
      <c r="E23" s="31"/>
      <c r="F23" s="32">
        <f>SUM(F14:F22)</f>
        <v>786</v>
      </c>
      <c r="G23" s="32">
        <f t="shared" ref="G23" si="4">SUM(G14:G22)</f>
        <v>32.415999999999997</v>
      </c>
      <c r="H23" s="32">
        <f t="shared" ref="H23" si="5">SUM(H14:H22)</f>
        <v>31.286000000000001</v>
      </c>
      <c r="I23" s="32">
        <f t="shared" ref="I23" si="6">SUM(I14:I22)</f>
        <v>111.614</v>
      </c>
      <c r="J23" s="32">
        <f t="shared" ref="J23:L23" si="7">SUM(J14:J22)</f>
        <v>857.12400000000002</v>
      </c>
      <c r="K23" s="55"/>
      <c r="L23" s="32">
        <f t="shared" si="7"/>
        <v>125.04</v>
      </c>
    </row>
    <row r="24" spans="1:13" ht="15.75" customHeight="1" thickBot="1">
      <c r="A24" s="37">
        <f>A6</f>
        <v>1</v>
      </c>
      <c r="B24" s="38">
        <f>B6</f>
        <v>4</v>
      </c>
      <c r="C24" s="78" t="s">
        <v>39</v>
      </c>
      <c r="D24" s="79"/>
      <c r="E24" s="39"/>
      <c r="F24" s="44">
        <f>F13+F23</f>
        <v>1306</v>
      </c>
      <c r="G24" s="44">
        <f t="shared" ref="G24" si="8">G13+G23</f>
        <v>63.025999999999996</v>
      </c>
      <c r="H24" s="44">
        <f t="shared" ref="H24" si="9">H13+H23</f>
        <v>57.900999999999996</v>
      </c>
      <c r="I24" s="44">
        <f t="shared" ref="I24" si="10">I13+I23</f>
        <v>189.03399999999999</v>
      </c>
      <c r="J24" s="44">
        <f t="shared" ref="J24:L24" si="11">J13+J23</f>
        <v>1528.1790000000001</v>
      </c>
      <c r="K24" s="40"/>
      <c r="L24" s="44">
        <f t="shared" si="11"/>
        <v>250.08</v>
      </c>
    </row>
    <row r="25" spans="1:13" ht="15.6">
      <c r="E25" s="66"/>
      <c r="F25" s="67"/>
      <c r="G25" s="64"/>
      <c r="H25" s="64"/>
      <c r="I25" s="64"/>
      <c r="J25" s="64"/>
      <c r="K25" s="60"/>
      <c r="L25" s="60"/>
      <c r="M25" s="60"/>
    </row>
    <row r="26" spans="1:13" ht="15.6">
      <c r="E26" s="63"/>
      <c r="F26" s="64"/>
      <c r="G26" s="61"/>
      <c r="H26" s="61"/>
      <c r="I26" s="61"/>
      <c r="J26" s="61"/>
      <c r="K26" s="62"/>
      <c r="L26" s="60"/>
      <c r="M26" s="60"/>
    </row>
    <row r="27" spans="1:13" ht="15.6">
      <c r="E27" s="65"/>
      <c r="F27" s="61"/>
      <c r="G27" s="64"/>
      <c r="H27" s="64"/>
      <c r="I27" s="64"/>
      <c r="J27" s="64"/>
      <c r="K27" s="62"/>
      <c r="L27" s="60"/>
      <c r="M27" s="60"/>
    </row>
    <row r="28" spans="1:13" ht="15.6">
      <c r="E28" s="65"/>
      <c r="F28" s="61"/>
      <c r="G28" s="64"/>
      <c r="H28" s="64"/>
      <c r="I28" s="64"/>
      <c r="J28" s="64"/>
      <c r="K28" s="62"/>
      <c r="L28" s="60"/>
      <c r="M28" s="60"/>
    </row>
    <row r="29" spans="1:13" ht="15.6">
      <c r="E29" s="63"/>
      <c r="F29" s="61"/>
      <c r="G29" s="61"/>
      <c r="H29" s="61"/>
      <c r="I29" s="61"/>
      <c r="J29" s="64"/>
      <c r="K29" s="62"/>
      <c r="L29" s="60"/>
      <c r="M29" s="60"/>
    </row>
    <row r="30" spans="1:13" ht="15.6">
      <c r="E30" s="63"/>
      <c r="F30" s="61"/>
      <c r="G30" s="61"/>
      <c r="H30" s="61"/>
      <c r="I30" s="61"/>
      <c r="J30" s="61"/>
      <c r="K30" s="62"/>
      <c r="L30" s="60"/>
      <c r="M30" s="60"/>
    </row>
    <row r="31" spans="1:13" ht="15.6">
      <c r="E31" s="68"/>
      <c r="F31" s="61"/>
      <c r="G31" s="61"/>
      <c r="H31" s="61"/>
      <c r="I31" s="61"/>
      <c r="J31" s="61"/>
      <c r="K31" s="69"/>
      <c r="L31" s="60"/>
      <c r="M31" s="60"/>
    </row>
    <row r="32" spans="1:13" ht="15.6">
      <c r="E32" s="68"/>
      <c r="F32" s="61"/>
      <c r="G32" s="61"/>
      <c r="H32" s="61"/>
      <c r="I32" s="61"/>
      <c r="J32" s="61"/>
      <c r="K32" s="62"/>
      <c r="L32" s="60"/>
      <c r="M32" s="60"/>
    </row>
    <row r="33" spans="5:13" ht="15.6">
      <c r="E33" s="63"/>
      <c r="F33" s="64"/>
      <c r="G33" s="64"/>
      <c r="H33" s="64"/>
      <c r="I33" s="64"/>
      <c r="J33" s="64"/>
      <c r="K33" s="70"/>
      <c r="L33" s="60"/>
      <c r="M33" s="60"/>
    </row>
    <row r="34" spans="5:13">
      <c r="E34" s="60"/>
      <c r="F34" s="60"/>
      <c r="G34" s="60"/>
      <c r="H34" s="60"/>
      <c r="I34" s="60"/>
      <c r="J34" s="60"/>
      <c r="K34" s="60"/>
      <c r="L34" s="60"/>
      <c r="M34" s="60"/>
    </row>
    <row r="35" spans="5:13">
      <c r="E35" s="60"/>
      <c r="F35" s="60"/>
      <c r="G35" s="60"/>
      <c r="H35" s="60"/>
      <c r="I35" s="60"/>
      <c r="J35" s="60"/>
      <c r="K35" s="60"/>
      <c r="L35" s="60"/>
      <c r="M35" s="60"/>
    </row>
  </sheetData>
  <mergeCells count="4">
    <mergeCell ref="C1:E1"/>
    <mergeCell ref="H1:K1"/>
    <mergeCell ref="H2:K2"/>
    <mergeCell ref="C24:D24"/>
  </mergeCells>
  <pageMargins left="0.70866141732283505" right="0.70866141732283505" top="0.74803149606299202" bottom="0.74803149606299202" header="0.31496062992126" footer="0.31496062992126"/>
  <pageSetup paperSize="9" orientation="landscape" r:id="rId1"/>
  <rowBreaks count="1" manualBreakCount="1">
    <brk id="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2023-10-20T05:17:00Z</cp:lastPrinted>
  <dcterms:created xsi:type="dcterms:W3CDTF">2022-05-16T14:23:00Z</dcterms:created>
  <dcterms:modified xsi:type="dcterms:W3CDTF">2025-09-26T06:07:09Z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FD5DB6AEB7FF47B2ADB021C9F41787CB_12</vt:lpwstr>
  </property>
  <property fmtid="{D5CDD505-2E9C-101B-9397-08002B2CF9AE}" pid="3" name="KSOProductBuildVer">
    <vt:lpwstr>1049-12.2.0.17152</vt:lpwstr>
  </property>
</Properties>
</file>