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15.09\"/>
    </mc:Choice>
  </mc:AlternateContent>
  <bookViews>
    <workbookView xWindow="0" yWindow="0" windowWidth="23040" windowHeight="890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J17" i="1"/>
  <c r="I17" i="1"/>
  <c r="H17" i="1"/>
  <c r="G17" i="1"/>
  <c r="J15" i="1"/>
  <c r="I15" i="1"/>
  <c r="H15" i="1"/>
  <c r="G15" i="1"/>
  <c r="I14" i="1"/>
  <c r="H14" i="1"/>
  <c r="G14" i="1"/>
  <c r="J13" i="1"/>
  <c r="I13" i="1"/>
  <c r="H13" i="1"/>
  <c r="G13" i="1"/>
  <c r="J12" i="1"/>
  <c r="H12" i="1"/>
  <c r="G12" i="1"/>
  <c r="J4" i="1"/>
  <c r="I4" i="1"/>
  <c r="H4" i="1"/>
  <c r="G4" i="1"/>
  <c r="J5" i="1" l="1"/>
  <c r="I5" i="1"/>
  <c r="H5" i="1"/>
  <c r="G5" i="1"/>
  <c r="F9" i="1" l="1"/>
  <c r="E9" i="1" l="1"/>
  <c r="J18" i="1" l="1"/>
  <c r="I18" i="1"/>
  <c r="H18" i="1"/>
  <c r="G18" i="1"/>
  <c r="J8" i="1"/>
  <c r="G8" i="1"/>
  <c r="H8" i="1"/>
  <c r="I8" i="1"/>
  <c r="I12" i="1" l="1"/>
  <c r="J7" i="1"/>
  <c r="I7" i="1"/>
  <c r="H7" i="1"/>
  <c r="G7" i="1"/>
  <c r="F19" i="1"/>
  <c r="E19" i="1"/>
  <c r="J19" i="1" l="1"/>
  <c r="I19" i="1"/>
  <c r="G19" i="1"/>
  <c r="H19" i="1"/>
  <c r="H9" i="1"/>
  <c r="G9" i="1"/>
  <c r="J9" i="1"/>
  <c r="I9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<sst xmlns="http://schemas.openxmlformats.org/spreadsheetml/2006/main" count="51" uniqueCount="48">
  <si>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</si>
  <si>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</si>
  <si>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</si>
  <si>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</si>
  <si>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</si>
  <si>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</si>
  <si>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</si>
  <si>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</si>
  <si>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</si>
  <si>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</si>
  <si>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</si>
  <si>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</si>
  <si>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</si>
  <si>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</si>
  <si>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</si>
  <si>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</si>
  <si>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</si>
  <si>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</si>
  <si>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</si>
  <si>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</si>
  <si>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</si>
  <si>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</si>
  <si>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</si>
  <si>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</si>
  <si>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пром</t>
  </si>
  <si>
    <t xml:space="preserve">пром </t>
  </si>
  <si>
    <t xml:space="preserve"> Хлеб ржано-пшеничный</t>
  </si>
  <si>
    <t>32.10</t>
  </si>
  <si>
    <t>Кофейный напиток на молоке</t>
  </si>
  <si>
    <t>Бутерброд с сыром</t>
  </si>
  <si>
    <t>хлеб черн.</t>
  </si>
  <si>
    <t xml:space="preserve">Фрукты </t>
  </si>
  <si>
    <t>44443</t>
  </si>
  <si>
    <t>Каша молочная рисовая с маслом сливочным</t>
  </si>
  <si>
    <t>44409</t>
  </si>
  <si>
    <t>29/2</t>
  </si>
  <si>
    <t>2 блюдо</t>
  </si>
  <si>
    <t>44325</t>
  </si>
  <si>
    <t>39.3</t>
  </si>
  <si>
    <t>16</t>
  </si>
  <si>
    <t xml:space="preserve">хлеб </t>
  </si>
  <si>
    <t>40/2</t>
  </si>
  <si>
    <t>Гренки</t>
  </si>
  <si>
    <t>Салат из свежей капусты с свежим огурцом с растительным маслом и зеленью</t>
  </si>
  <si>
    <t>Суп-пюре картофельный</t>
  </si>
  <si>
    <t>Котлета из кур</t>
  </si>
  <si>
    <t>Каша гречневая рассыпчатая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</si>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</sst>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6" fillId="0" borderId="0"/>
    <xf numFmtId="0" fontId="1" fillId="0" borderId="0"/>
  </cellStyleXfs>
  <cellXfs count="69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0" borderId="5" xfId="5" applyBorder="1"/>
    <xf numFmtId="0" fontId="4" fillId="0" borderId="1" xfId="5" applyBorder="1"/>
    <xf numFmtId="0" fontId="4" fillId="0" borderId="9" xfId="5" applyFill="1" applyBorder="1" applyProtection="1">
      <protection locked="0"/>
    </xf>
    <xf numFmtId="0" fontId="4" fillId="3" borderId="1" xfId="5" applyFill="1" applyBorder="1" applyProtection="1">
      <protection locked="0"/>
    </xf>
    <xf numFmtId="0" fontId="4" fillId="3" borderId="1" xfId="5" applyFill="1" applyBorder="1" applyAlignment="1" applyProtection="1">
      <alignment wrapText="1"/>
      <protection locked="0"/>
    </xf>
    <xf numFmtId="1" fontId="4" fillId="3" borderId="1" xfId="5" applyNumberFormat="1" applyFill="1" applyBorder="1" applyProtection="1">
      <protection locked="0"/>
    </xf>
    <xf numFmtId="2" fontId="4" fillId="3" borderId="1" xfId="5" applyNumberFormat="1" applyFill="1" applyBorder="1" applyProtection="1">
      <protection locked="0"/>
    </xf>
    <xf numFmtId="0" fontId="4" fillId="3" borderId="9" xfId="5" applyFill="1" applyBorder="1" applyProtection="1">
      <protection locked="0"/>
    </xf>
    <xf numFmtId="0" fontId="4" fillId="3" borderId="9" xfId="5" applyFill="1" applyBorder="1" applyAlignment="1" applyProtection="1">
      <alignment wrapText="1"/>
      <protection locked="0"/>
    </xf>
    <xf numFmtId="1" fontId="4" fillId="3" borderId="9" xfId="5" applyNumberFormat="1" applyFill="1" applyBorder="1" applyProtection="1">
      <protection locked="0"/>
    </xf>
    <xf numFmtId="2" fontId="4" fillId="3" borderId="9" xfId="5" applyNumberFormat="1" applyFill="1" applyBorder="1" applyProtection="1">
      <protection locked="0"/>
    </xf>
    <xf numFmtId="0" fontId="4" fillId="0" borderId="4" xfId="5" applyBorder="1"/>
    <xf numFmtId="1" fontId="4" fillId="3" borderId="7" xfId="5" applyNumberFormat="1" applyFill="1" applyBorder="1" applyProtection="1">
      <protection locked="0"/>
    </xf>
    <xf numFmtId="1" fontId="4" fillId="3" borderId="10" xfId="5" applyNumberFormat="1" applyFill="1" applyBorder="1" applyProtection="1"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 wrapText="1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vertical="center"/>
    </xf>
    <xf numFmtId="2" fontId="5" fillId="0" borderId="1" xfId="7" applyNumberFormat="1" applyFont="1" applyFill="1" applyBorder="1" applyAlignment="1">
      <alignment vertical="center" wrapText="1"/>
    </xf>
    <xf numFmtId="0" fontId="4" fillId="0" borderId="5" xfId="5" applyFill="1" applyBorder="1"/>
    <xf numFmtId="0" fontId="4" fillId="2" borderId="1" xfId="5" applyFill="1" applyBorder="1" applyProtection="1">
      <protection locked="0"/>
    </xf>
    <xf numFmtId="2" fontId="5" fillId="0" borderId="1" xfId="7" applyNumberFormat="1" applyFont="1" applyFill="1" applyBorder="1" applyAlignment="1">
      <alignment vertical="center"/>
    </xf>
    <xf numFmtId="2" fontId="3" fillId="0" borderId="1" xfId="7" applyNumberFormat="1" applyFont="1" applyFill="1" applyBorder="1" applyAlignment="1">
      <alignment horizontal="left" vertic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9" fillId="0" borderId="1" xfId="0" applyNumberFormat="1" applyFont="1" applyFill="1" applyBorder="1" applyAlignment="1" applyProtection="1">
      <alignment horizontal="left"/>
      <protection locked="0"/>
    </xf>
    <xf numFmtId="2" fontId="3" fillId="0" borderId="1" xfId="8" applyNumberFormat="1" applyFont="1" applyFill="1" applyBorder="1" applyAlignment="1">
      <alignment horizontal="left" vertical="center"/>
    </xf>
    <xf numFmtId="49" fontId="3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Fill="1" applyBorder="1" applyAlignment="1">
      <alignment vertical="center" wrapText="1"/>
    </xf>
    <xf numFmtId="2" fontId="3" fillId="0" borderId="0" xfId="7" applyNumberFormat="1" applyFont="1" applyFill="1" applyBorder="1" applyAlignment="1">
      <alignment horizontal="left" vertical="center" wrapText="1"/>
    </xf>
    <xf numFmtId="0" fontId="3" fillId="0" borderId="1" xfId="7" applyFont="1" applyFill="1" applyBorder="1" applyAlignment="1">
      <alignment horizontal="left" vertical="center" wrapText="1"/>
    </xf>
    <xf numFmtId="2" fontId="3" fillId="0" borderId="1" xfId="7" applyNumberFormat="1" applyFont="1" applyFill="1" applyBorder="1" applyAlignment="1">
      <alignment horizontal="left" vertical="center" wrapText="1"/>
    </xf>
    <xf numFmtId="0" fontId="3" fillId="0" borderId="1" xfId="7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9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5"/>
      <c r="C1" s="66"/>
      <c r="D1" s="67"/>
      <c r="E1" t="s">
        <v>20</v>
      </c>
      <c r="F1" s="10"/>
      <c r="I1" t="s">
        <v>1</v>
      </c>
      <c r="J1" s="9">
        <v>45922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8" thickBot="1">
      <c r="A4" s="68" t="s">
        <v>10</v>
      </c>
      <c r="B4" s="13" t="s">
        <v>11</v>
      </c>
      <c r="C4" s="27" t="s">
        <v>32</v>
      </c>
      <c r="D4" s="29" t="s">
        <v>33</v>
      </c>
      <c r="E4" s="49">
        <v>220</v>
      </c>
      <c r="F4" s="52">
        <v>38.26</v>
      </c>
      <c r="G4" s="55">
        <f>E4*268/200</f>
        <v>294.8</v>
      </c>
      <c r="H4" s="50">
        <f>E4*5.5/200</f>
        <v>6.05</v>
      </c>
      <c r="I4" s="50">
        <f>E4*9.9/200</f>
        <v>10.89</v>
      </c>
      <c r="J4" s="50">
        <f>E4*39.26/200</f>
        <v>43.185999999999993</v>
      </c>
    </row>
    <row r="5" spans="1:10" ht="15.6">
      <c r="A5" s="68"/>
      <c r="B5" s="13" t="s">
        <v>19</v>
      </c>
      <c r="C5" s="28" t="s">
        <v>24</v>
      </c>
      <c r="D5" s="32" t="s">
        <v>31</v>
      </c>
      <c r="E5" s="48">
        <v>175</v>
      </c>
      <c r="F5" s="53">
        <v>29.25</v>
      </c>
      <c r="G5" s="56">
        <f>E5*49/100</f>
        <v>85.75</v>
      </c>
      <c r="H5" s="51">
        <f>E5*0.4/100</f>
        <v>0.7</v>
      </c>
      <c r="I5" s="51">
        <f>E5*0.4/100</f>
        <v>0.7</v>
      </c>
      <c r="J5" s="51">
        <f>E5*10.95/100</f>
        <v>19.162499999999998</v>
      </c>
    </row>
    <row r="6" spans="1:10" ht="15.6">
      <c r="A6" s="68"/>
      <c r="B6" s="14" t="s">
        <v>12</v>
      </c>
      <c r="C6" s="28" t="s">
        <v>27</v>
      </c>
      <c r="D6" s="31" t="s">
        <v>28</v>
      </c>
      <c r="E6" s="48">
        <v>200</v>
      </c>
      <c r="F6" s="53">
        <v>15.62</v>
      </c>
      <c r="G6" s="55">
        <v>99</v>
      </c>
      <c r="H6" s="50">
        <v>3.1</v>
      </c>
      <c r="I6" s="50">
        <v>3.2</v>
      </c>
      <c r="J6" s="50">
        <v>14.4</v>
      </c>
    </row>
    <row r="7" spans="1:10" ht="15.6">
      <c r="A7" s="68"/>
      <c r="B7" s="14" t="s">
        <v>21</v>
      </c>
      <c r="C7" s="28">
        <v>44240</v>
      </c>
      <c r="D7" s="30" t="s">
        <v>29</v>
      </c>
      <c r="E7" s="48">
        <v>60</v>
      </c>
      <c r="F7" s="53">
        <v>38.36</v>
      </c>
      <c r="G7" s="56">
        <f>E7*153.24/60</f>
        <v>153.24000000000004</v>
      </c>
      <c r="H7" s="51">
        <f>E7*7.32/60</f>
        <v>7.3200000000000012</v>
      </c>
      <c r="I7" s="51">
        <f>E7*4.44/60</f>
        <v>4.4400000000000004</v>
      </c>
      <c r="J7" s="51">
        <f>E7*21/60</f>
        <v>21</v>
      </c>
    </row>
    <row r="8" spans="1:10" ht="16.2" thickBot="1">
      <c r="A8" s="68"/>
      <c r="B8" s="15" t="s">
        <v>30</v>
      </c>
      <c r="C8" s="28" t="s">
        <v>25</v>
      </c>
      <c r="D8" s="31" t="s">
        <v>26</v>
      </c>
      <c r="E8" s="48">
        <v>30</v>
      </c>
      <c r="F8" s="52">
        <v>3.55</v>
      </c>
      <c r="G8" s="55">
        <f>E8*68.97/30</f>
        <v>68.97</v>
      </c>
      <c r="H8" s="50">
        <f>E8*1.68/30</f>
        <v>1.68</v>
      </c>
      <c r="I8" s="50">
        <f>E8*0.33/30</f>
        <v>0.33</v>
      </c>
      <c r="J8" s="50">
        <f>E8*14.82/30</f>
        <v>14.82</v>
      </c>
    </row>
    <row r="9" spans="1:10" ht="15.6">
      <c r="A9" s="68"/>
      <c r="B9" s="33"/>
      <c r="C9" s="28"/>
      <c r="D9" s="31"/>
      <c r="E9" s="54">
        <f>E4+E5+E6+E7+E8</f>
        <v>685</v>
      </c>
      <c r="F9" s="54">
        <f>F4+F5+F6+F7+F8</f>
        <v>125.03999999999999</v>
      </c>
      <c r="G9" s="54">
        <f t="shared" ref="G9:J9" si="0">G4+G5+G6+G7+G8</f>
        <v>701.7600000000001</v>
      </c>
      <c r="H9" s="54">
        <f t="shared" si="0"/>
        <v>18.850000000000001</v>
      </c>
      <c r="I9" s="54">
        <f t="shared" si="0"/>
        <v>19.559999999999999</v>
      </c>
      <c r="J9" s="54">
        <f t="shared" si="0"/>
        <v>112.5685</v>
      </c>
    </row>
    <row r="10" spans="1:10">
      <c r="A10" s="1" t="s">
        <v>13</v>
      </c>
      <c r="B10" s="34"/>
      <c r="C10" s="16"/>
      <c r="D10" s="17"/>
      <c r="E10" s="18"/>
      <c r="F10" s="19"/>
      <c r="G10" s="18"/>
      <c r="H10" s="18"/>
      <c r="I10" s="18"/>
      <c r="J10" s="25"/>
    </row>
    <row r="11" spans="1:10" ht="15" thickBot="1">
      <c r="A11" s="2"/>
      <c r="B11" s="20"/>
      <c r="C11" s="20"/>
      <c r="D11" s="21"/>
      <c r="E11" s="22"/>
      <c r="F11" s="23"/>
      <c r="G11" s="22"/>
      <c r="H11" s="22"/>
      <c r="I11" s="22"/>
      <c r="J11" s="26"/>
    </row>
    <row r="12" spans="1:10" ht="46.8">
      <c r="A12" s="1" t="s">
        <v>14</v>
      </c>
      <c r="B12" s="24" t="s">
        <v>15</v>
      </c>
      <c r="C12" s="39" t="s">
        <v>34</v>
      </c>
      <c r="D12" s="61" t="s">
        <v>43</v>
      </c>
      <c r="E12" s="41">
        <v>90</v>
      </c>
      <c r="F12" s="58">
        <v>15.43</v>
      </c>
      <c r="G12" s="47">
        <f>E12*77/60</f>
        <v>115.5</v>
      </c>
      <c r="H12" s="44">
        <f>E12*1.5/60</f>
        <v>2.25</v>
      </c>
      <c r="I12" s="44">
        <f>E12*6/60</f>
        <v>9</v>
      </c>
      <c r="J12" s="44">
        <f>E12*4.25/60</f>
        <v>6.375</v>
      </c>
    </row>
    <row r="13" spans="1:10" ht="15.6">
      <c r="A13" s="1"/>
      <c r="B13" s="14" t="s">
        <v>16</v>
      </c>
      <c r="C13" s="39" t="s">
        <v>35</v>
      </c>
      <c r="D13" s="62" t="s">
        <v>44</v>
      </c>
      <c r="E13" s="41">
        <v>200</v>
      </c>
      <c r="F13" s="58">
        <v>25.11</v>
      </c>
      <c r="G13" s="47">
        <f>E13*106.4/200</f>
        <v>106.4</v>
      </c>
      <c r="H13" s="44">
        <f>E13*2.56/200</f>
        <v>2.56</v>
      </c>
      <c r="I13" s="44">
        <f>E13*2.96/200</f>
        <v>2.96</v>
      </c>
      <c r="J13" s="44">
        <f>E13*17.44/200</f>
        <v>17.440000000000001</v>
      </c>
    </row>
    <row r="14" spans="1:10" ht="15.6">
      <c r="A14" s="1"/>
      <c r="B14" s="14" t="s">
        <v>36</v>
      </c>
      <c r="C14" s="39" t="s">
        <v>37</v>
      </c>
      <c r="D14" s="63" t="s">
        <v>45</v>
      </c>
      <c r="E14" s="41">
        <v>100</v>
      </c>
      <c r="F14" s="58">
        <v>55.46</v>
      </c>
      <c r="G14" s="45">
        <f>E14*186.3/90</f>
        <v>207</v>
      </c>
      <c r="H14" s="42">
        <f>E14*13.32/90</f>
        <v>14.8</v>
      </c>
      <c r="I14" s="42">
        <f>E14*11.16/90</f>
        <v>12.4</v>
      </c>
      <c r="J14" s="42">
        <f>E14*8.19/90</f>
        <v>9.1</v>
      </c>
    </row>
    <row r="15" spans="1:10" ht="15.6">
      <c r="A15" s="1"/>
      <c r="B15" s="14" t="s">
        <v>17</v>
      </c>
      <c r="C15" s="40" t="s">
        <v>38</v>
      </c>
      <c r="D15" s="36" t="s">
        <v>46</v>
      </c>
      <c r="E15" s="41">
        <v>150</v>
      </c>
      <c r="F15" s="58">
        <v>10.11</v>
      </c>
      <c r="G15" s="46">
        <f>E15*181.5/150</f>
        <v>181.5</v>
      </c>
      <c r="H15" s="43">
        <f>E15*6.63/150</f>
        <v>6.63</v>
      </c>
      <c r="I15" s="43">
        <f>E15*4.44/150</f>
        <v>4.4400000000000004</v>
      </c>
      <c r="J15" s="43">
        <f>E15*28.8/150</f>
        <v>28.8</v>
      </c>
    </row>
    <row r="16" spans="1:10" ht="15.6">
      <c r="A16" s="1"/>
      <c r="B16" s="14" t="s">
        <v>18</v>
      </c>
      <c r="C16" s="39" t="s">
        <v>39</v>
      </c>
      <c r="D16" s="64" t="s">
        <v>47</v>
      </c>
      <c r="E16" s="41">
        <v>200</v>
      </c>
      <c r="F16" s="58">
        <v>12.51</v>
      </c>
      <c r="G16" s="45">
        <v>113.6</v>
      </c>
      <c r="H16" s="42">
        <v>1</v>
      </c>
      <c r="I16" s="42">
        <v>0</v>
      </c>
      <c r="J16" s="42">
        <v>27.4</v>
      </c>
    </row>
    <row r="17" spans="1:10" ht="15.6">
      <c r="A17" s="1"/>
      <c r="B17" s="14" t="s">
        <v>40</v>
      </c>
      <c r="C17" s="59" t="s">
        <v>41</v>
      </c>
      <c r="D17" s="60" t="s">
        <v>42</v>
      </c>
      <c r="E17" s="41">
        <v>20</v>
      </c>
      <c r="F17" s="58">
        <v>3.07</v>
      </c>
      <c r="G17" s="45">
        <f>E17*51.4/20</f>
        <v>51.4</v>
      </c>
      <c r="H17" s="42">
        <f>E17*1.7/20</f>
        <v>1.7</v>
      </c>
      <c r="I17" s="42">
        <f>E17*0.2/20</f>
        <v>0.2</v>
      </c>
      <c r="J17" s="42">
        <f>E17*10.7/20</f>
        <v>10.7</v>
      </c>
    </row>
    <row r="18" spans="1:10" ht="15.6">
      <c r="A18" s="1"/>
      <c r="B18" s="14" t="s">
        <v>30</v>
      </c>
      <c r="C18" s="40" t="s">
        <v>25</v>
      </c>
      <c r="D18" s="35" t="s">
        <v>26</v>
      </c>
      <c r="E18" s="55">
        <v>47</v>
      </c>
      <c r="F18" s="58">
        <v>3.35</v>
      </c>
      <c r="G18" s="55">
        <f>E18*68.97/30</f>
        <v>108.05300000000001</v>
      </c>
      <c r="H18" s="55">
        <f>E18*1.68/30</f>
        <v>2.6319999999999997</v>
      </c>
      <c r="I18" s="55">
        <f>E18*0.33/30</f>
        <v>0.51700000000000002</v>
      </c>
      <c r="J18" s="55">
        <f>E18*14.82/30</f>
        <v>23.218</v>
      </c>
    </row>
    <row r="19" spans="1:10" ht="15.6">
      <c r="A19" s="1"/>
      <c r="B19" s="37"/>
      <c r="C19" s="37"/>
      <c r="D19" s="38"/>
      <c r="E19" s="57">
        <f>E12+E13+E14+E15+E16+E17+E18</f>
        <v>807</v>
      </c>
      <c r="F19" s="57">
        <f t="shared" ref="F19:J19" si="1">F12+F13+F14+F15+F16+F17+F18</f>
        <v>125.03999999999999</v>
      </c>
      <c r="G19" s="57">
        <f t="shared" si="1"/>
        <v>883.45299999999997</v>
      </c>
      <c r="H19" s="57">
        <f t="shared" si="1"/>
        <v>31.571999999999996</v>
      </c>
      <c r="I19" s="57">
        <f t="shared" si="1"/>
        <v>29.516999999999999</v>
      </c>
      <c r="J19" s="57">
        <f t="shared" si="1"/>
        <v>123.03300000000002</v>
      </c>
    </row>
    <row r="20" spans="1:10" ht="15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2025-09-09T07:45:10Z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