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Учитель\Desktop\меню 09.2025\"/>
    </mc:Choice>
  </mc:AlternateContent>
  <bookViews>
    <workbookView xWindow="0" yWindow="0" windowWidth="23040" windowHeight="8904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F10" i="1" l="1"/>
  <c r="E10" i="1"/>
  <c r="J9" i="1"/>
  <c r="I9" i="1"/>
  <c r="H9" i="1"/>
  <c r="G9" i="1"/>
  <c r="J16" i="1" l="1"/>
  <c r="I16" i="1"/>
  <c r="H16" i="1"/>
  <c r="G16" i="1"/>
  <c r="J15" i="1"/>
  <c r="I15" i="1"/>
  <c r="H15" i="1"/>
  <c r="G15" i="1"/>
  <c r="J14" i="1"/>
  <c r="I14" i="1"/>
  <c r="H14" i="1"/>
  <c r="G14" i="1"/>
  <c r="J13" i="1"/>
  <c r="I13" i="1"/>
  <c r="H13" i="1"/>
  <c r="G13" i="1"/>
  <c r="J19" i="1"/>
  <c r="I19" i="1"/>
  <c r="H19" i="1"/>
  <c r="G19" i="1"/>
  <c r="J18" i="1"/>
  <c r="I18" i="1"/>
  <c r="H18" i="1"/>
  <c r="G18" i="1"/>
  <c r="J8" i="1"/>
  <c r="I8" i="1"/>
  <c r="H8" i="1"/>
  <c r="G8" i="1"/>
  <c r="J7" i="1"/>
  <c r="I7" i="1"/>
  <c r="H7" i="1"/>
  <c r="G7" i="1"/>
  <c r="J5" i="1"/>
  <c r="I5" i="1"/>
  <c r="H5" i="1"/>
  <c r="G5" i="1"/>
  <c r="J4" i="1"/>
  <c r="J10" i="1" s="1"/>
  <c r="I4" i="1"/>
  <c r="I10" i="1" s="1"/>
  <c r="H4" i="1"/>
  <c r="H10" i="1" s="1"/>
  <c r="G4" i="1"/>
  <c r="G10" i="1" s="1"/>
  <c r="F20" i="1" l="1"/>
  <c r="E20" i="1" l="1"/>
  <c r="G20" i="1" l="1"/>
  <c r="J20" i="1"/>
  <c r="I20" i="1"/>
  <c r="H20" i="1"/>
</calcChain>
</file>

<file path=xl/sharedStrings.xml><?xml version="1.0" encoding="utf-8"?>
<sst xmlns="http://schemas.openxmlformats.org/spreadsheetml/2006/main" count="51" uniqueCount="43">
  <si>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</si>
  <si>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</si>
  <si>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</si>
  <si>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</si>
  <si>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</si>
  <si>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</si>
  <si>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</si>
  <si>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</si>
  <si>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</si>
  <si>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</si>
  <si>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</si>
  <si>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</si>
  <si>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</si>
  <si>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</si>
  <si>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</si>
  <si>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</si>
  <si>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гарнир</t>
  </si>
  <si>
    <t>сладкое</t>
  </si>
  <si>
    <t>Отд./корп</t>
  </si>
  <si>
    <t>хлеб</t>
  </si>
  <si>
    <t>№ рец.</t>
  </si>
  <si>
    <t>Выход, г</t>
  </si>
  <si>
    <t>2 блюдо</t>
  </si>
  <si>
    <t>Тефтели мясные с рисом паровые</t>
  </si>
  <si>
    <t>Капуста тушеная</t>
  </si>
  <si>
    <t>46.3</t>
  </si>
  <si>
    <t>пром</t>
  </si>
  <si>
    <t>Голень или бедро птицы отварное</t>
  </si>
  <si>
    <t>Макароны отварные</t>
  </si>
  <si>
    <t>Хлеб пшеничный</t>
  </si>
  <si>
    <t>хлеб черн.</t>
  </si>
  <si>
    <t>хлеб бел.</t>
  </si>
  <si>
    <t>41/1</t>
  </si>
  <si>
    <t>36.81</t>
  </si>
  <si>
    <t>37.2</t>
  </si>
  <si>
    <t>36.1</t>
  </si>
  <si>
    <t>Какао на молоке</t>
  </si>
  <si>
    <t>Хлеб ржано-пшеничный</t>
  </si>
  <si>
    <t>Салат из картофеля с соленым огурцом, луком и растительным маслом</t>
  </si>
  <si>
    <t>Суп-лапша на куринном бульоне с зеленью</t>
  </si>
  <si>
    <t>Напиток "Золотой шар"</t>
  </si>
  <si>
    <t>Салат из сежей капусты с огурцом, луком, растительным маслом, зеленью</t>
  </si>
  <si>
    <t>МАОУ "Основная общеобразовательная школа № 30"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</si>
</sst>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_р_._-;\-* #,##0.00_р_._-;_-* &quot;-&quot;??_р_._-;_-@_-"/>
    <numFmt numFmtId="165" formatCode="_-* #\ ##0.00_р_._-;\-* #\ ##0.00_р_._-;_-* &quot;-&quot;??_р_._-;_-@_-"/>
  </numFmts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2"/>
      <name val="Times New Roman"/>
      <family val="1"/>
      <charset val="204"/>
    </font>
    <font>
      <sz val="11"/>
      <color theme="1"/>
      <name val="Calibri"/>
      <charset val="134"/>
      <scheme val="minor"/>
    </font>
    <font>
      <sz val="12"/>
      <name val="Times New Roman"/>
      <charset val="204"/>
    </font>
    <font>
      <sz val="11"/>
      <color theme="1"/>
      <name val="Calibri"/>
      <charset val="204"/>
      <scheme val="minor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0"/>
      <name val="Arial Cyr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511703848384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7">
    <xf numFmtId="0" fontId="0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0" fontId="3" fillId="0" borderId="0"/>
    <xf numFmtId="0" fontId="5" fillId="0" borderId="0"/>
    <xf numFmtId="165" fontId="3" fillId="0" borderId="0" applyFont="0" applyFill="0" applyBorder="0" applyAlignment="0" applyProtection="0"/>
    <xf numFmtId="0" fontId="7" fillId="0" borderId="0"/>
    <xf numFmtId="0" fontId="2" fillId="0" borderId="0"/>
    <xf numFmtId="0" fontId="7" fillId="0" borderId="0"/>
    <xf numFmtId="0" fontId="1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5" fillId="0" borderId="5" xfId="5" applyBorder="1"/>
    <xf numFmtId="0" fontId="5" fillId="0" borderId="1" xfId="5" applyBorder="1"/>
    <xf numFmtId="0" fontId="5" fillId="3" borderId="1" xfId="5" applyFill="1" applyBorder="1" applyProtection="1">
      <protection locked="0"/>
    </xf>
    <xf numFmtId="0" fontId="5" fillId="3" borderId="1" xfId="5" applyFill="1" applyBorder="1" applyAlignment="1" applyProtection="1">
      <alignment wrapText="1"/>
      <protection locked="0"/>
    </xf>
    <xf numFmtId="1" fontId="5" fillId="3" borderId="1" xfId="5" applyNumberFormat="1" applyFill="1" applyBorder="1" applyProtection="1">
      <protection locked="0"/>
    </xf>
    <xf numFmtId="2" fontId="5" fillId="3" borderId="1" xfId="5" applyNumberFormat="1" applyFill="1" applyBorder="1" applyProtection="1">
      <protection locked="0"/>
    </xf>
    <xf numFmtId="0" fontId="5" fillId="3" borderId="9" xfId="5" applyFill="1" applyBorder="1" applyProtection="1">
      <protection locked="0"/>
    </xf>
    <xf numFmtId="1" fontId="5" fillId="3" borderId="9" xfId="5" applyNumberFormat="1" applyFill="1" applyBorder="1" applyProtection="1">
      <protection locked="0"/>
    </xf>
    <xf numFmtId="2" fontId="5" fillId="3" borderId="9" xfId="5" applyNumberFormat="1" applyFill="1" applyBorder="1" applyProtection="1">
      <protection locked="0"/>
    </xf>
    <xf numFmtId="0" fontId="5" fillId="0" borderId="4" xfId="5" applyBorder="1"/>
    <xf numFmtId="1" fontId="5" fillId="3" borderId="7" xfId="5" applyNumberFormat="1" applyFill="1" applyBorder="1" applyProtection="1">
      <protection locked="0"/>
    </xf>
    <xf numFmtId="1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vertical="center"/>
    </xf>
    <xf numFmtId="0" fontId="5" fillId="0" borderId="5" xfId="5" applyFill="1" applyBorder="1"/>
    <xf numFmtId="0" fontId="5" fillId="2" borderId="1" xfId="5" applyFill="1" applyBorder="1" applyProtection="1">
      <protection locked="0"/>
    </xf>
    <xf numFmtId="0" fontId="0" fillId="0" borderId="1" xfId="0" applyFill="1" applyBorder="1" applyProtection="1">
      <protection locked="0"/>
    </xf>
    <xf numFmtId="49" fontId="6" fillId="2" borderId="1" xfId="7" applyNumberFormat="1" applyFont="1" applyFill="1" applyBorder="1" applyAlignment="1">
      <alignment horizontal="left" vertical="center"/>
    </xf>
    <xf numFmtId="2" fontId="4" fillId="4" borderId="0" xfId="7" applyNumberFormat="1" applyFont="1" applyFill="1" applyBorder="1" applyAlignment="1">
      <alignment horizontal="left" vertical="center"/>
    </xf>
    <xf numFmtId="2" fontId="4" fillId="0" borderId="0" xfId="7" applyNumberFormat="1" applyFont="1" applyBorder="1" applyAlignment="1">
      <alignment horizontal="left" vertical="center"/>
    </xf>
    <xf numFmtId="1" fontId="5" fillId="3" borderId="15" xfId="5" applyNumberFormat="1" applyFill="1" applyBorder="1" applyProtection="1">
      <protection locked="0"/>
    </xf>
    <xf numFmtId="1" fontId="5" fillId="3" borderId="16" xfId="5" applyNumberFormat="1" applyFill="1" applyBorder="1" applyProtection="1">
      <protection locked="0"/>
    </xf>
    <xf numFmtId="0" fontId="6" fillId="0" borderId="1" xfId="7" applyFont="1" applyFill="1" applyBorder="1" applyAlignment="1">
      <alignment horizontal="left" vertical="center" wrapText="1"/>
    </xf>
    <xf numFmtId="49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 wrapText="1"/>
    </xf>
    <xf numFmtId="0" fontId="4" fillId="0" borderId="1" xfId="7" applyFont="1" applyBorder="1" applyAlignment="1">
      <alignment horizontal="left" vertical="center" wrapText="1"/>
    </xf>
    <xf numFmtId="1" fontId="6" fillId="0" borderId="1" xfId="7" applyNumberFormat="1" applyFont="1" applyFill="1" applyBorder="1" applyAlignment="1">
      <alignment horizontal="left" vertical="center"/>
    </xf>
    <xf numFmtId="49" fontId="4" fillId="0" borderId="1" xfId="7" applyNumberFormat="1" applyFont="1" applyFill="1" applyBorder="1" applyAlignment="1">
      <alignment horizontal="left" vertical="center"/>
    </xf>
    <xf numFmtId="2" fontId="8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6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4" xfId="8" applyNumberFormat="1" applyFont="1" applyFill="1" applyBorder="1" applyAlignment="1">
      <alignment horizontal="left" vertical="center"/>
    </xf>
    <xf numFmtId="2" fontId="4" fillId="5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Fill="1" applyBorder="1" applyAlignment="1" applyProtection="1">
      <alignment horizontal="left" vertical="center"/>
      <protection locked="0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Border="1" applyAlignment="1">
      <alignment horizontal="left" vertical="center"/>
    </xf>
    <xf numFmtId="2" fontId="4" fillId="0" borderId="1" xfId="8" applyNumberFormat="1" applyFont="1" applyFill="1" applyBorder="1" applyAlignment="1">
      <alignment horizontal="left" vertical="center"/>
    </xf>
    <xf numFmtId="1" fontId="4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/>
    </xf>
    <xf numFmtId="2" fontId="4" fillId="0" borderId="1" xfId="7" applyNumberFormat="1" applyFont="1" applyFill="1" applyBorder="1" applyAlignment="1">
      <alignment horizontal="left" vertical="center" wrapText="1"/>
    </xf>
    <xf numFmtId="2" fontId="4" fillId="0" borderId="1" xfId="7" applyNumberFormat="1" applyFont="1" applyFill="1" applyBorder="1" applyAlignment="1">
      <alignment vertical="center"/>
    </xf>
    <xf numFmtId="2" fontId="4" fillId="0" borderId="0" xfId="7" applyNumberFormat="1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 wrapText="1"/>
    </xf>
    <xf numFmtId="0" fontId="4" fillId="0" borderId="1" xfId="7" applyFont="1" applyFill="1" applyBorder="1" applyAlignment="1">
      <alignment horizontal="left" vertical="center"/>
    </xf>
    <xf numFmtId="0" fontId="9" fillId="0" borderId="1" xfId="5" applyFont="1" applyFill="1" applyBorder="1" applyAlignment="1" applyProtection="1">
      <alignment vertical="top" wrapText="1"/>
      <protection locked="0"/>
    </xf>
    <xf numFmtId="2" fontId="10" fillId="0" borderId="1" xfId="5" applyNumberFormat="1" applyFont="1" applyFill="1" applyBorder="1" applyAlignment="1" applyProtection="1">
      <alignment horizontal="left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" xfId="0" applyBorder="1" applyAlignment="1">
      <alignment vertical="top"/>
    </xf>
  </cellXfs>
  <cellStyles count="17">
    <cellStyle name="Обычный" xfId="0" builtinId="0"/>
    <cellStyle name="Обычный 11" xfId="1"/>
    <cellStyle name="Обычный 12" xfId="2"/>
    <cellStyle name="Обычный 2" xfId="4"/>
    <cellStyle name="Обычный 2 2" xfId="11"/>
    <cellStyle name="Обычный 2 3" xfId="9"/>
    <cellStyle name="Обычный 3" xfId="7"/>
    <cellStyle name="Обычный 3 2" xfId="12"/>
    <cellStyle name="Обычный 3 3" xfId="13"/>
    <cellStyle name="Обычный 3 4" xfId="14"/>
    <cellStyle name="Обычный 3 5" xfId="15"/>
    <cellStyle name="Обычный 3 6" xfId="16"/>
    <cellStyle name="Обычный 4" xfId="5"/>
    <cellStyle name="Обычный 4 2" xfId="10"/>
    <cellStyle name="Обычный 5" xfId="8"/>
    <cellStyle name="Финансовый 10" xfId="3"/>
    <cellStyle name="Финансовый 10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K21"/>
  <sheetViews>
    <sheetView showGridLines="0" showRowColHeaders="0" tabSelected="1" workbookViewId="0">
      <selection activeCell="B1" sqref="B1:D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1">
      <c r="A1" t="s">
        <v>0</v>
      </c>
      <c r="B1" s="69" t="s">
        <v>42</v>
      </c>
      <c r="C1" s="70"/>
      <c r="D1" s="71"/>
      <c r="E1" t="s">
        <v>18</v>
      </c>
      <c r="F1" s="10"/>
      <c r="I1" t="s">
        <v>1</v>
      </c>
      <c r="J1" s="9">
        <v>45903</v>
      </c>
    </row>
    <row r="2" spans="1:11" ht="7.5" customHeight="1" thickBot="1"/>
    <row r="3" spans="1:11" ht="15" thickBot="1">
      <c r="A3" s="4" t="s">
        <v>2</v>
      </c>
      <c r="B3" s="5" t="s">
        <v>3</v>
      </c>
      <c r="C3" s="5" t="s">
        <v>20</v>
      </c>
      <c r="D3" s="5" t="s">
        <v>4</v>
      </c>
      <c r="E3" s="5" t="s">
        <v>21</v>
      </c>
      <c r="F3" s="5" t="s">
        <v>5</v>
      </c>
      <c r="G3" s="5" t="s">
        <v>6</v>
      </c>
      <c r="H3" s="5" t="s">
        <v>7</v>
      </c>
      <c r="I3" s="5" t="s">
        <v>8</v>
      </c>
      <c r="J3" s="6" t="s">
        <v>9</v>
      </c>
    </row>
    <row r="4" spans="1:11" ht="15.6">
      <c r="A4" s="72" t="s">
        <v>10</v>
      </c>
      <c r="B4" s="13" t="s">
        <v>22</v>
      </c>
      <c r="C4" s="39">
        <v>4232</v>
      </c>
      <c r="D4" s="37" t="s">
        <v>27</v>
      </c>
      <c r="E4" s="41">
        <v>105</v>
      </c>
      <c r="F4" s="48">
        <v>71.56</v>
      </c>
      <c r="G4" s="50">
        <f>E4*198/90</f>
        <v>231</v>
      </c>
      <c r="H4" s="42">
        <f>E4*17.19/90</f>
        <v>20.055</v>
      </c>
      <c r="I4" s="42">
        <f>E4*14.31/90</f>
        <v>16.695</v>
      </c>
      <c r="J4" s="42">
        <f>E4*0.18/90</f>
        <v>0.21</v>
      </c>
    </row>
    <row r="5" spans="1:11" ht="15.6">
      <c r="A5" s="72"/>
      <c r="B5" s="14" t="s">
        <v>16</v>
      </c>
      <c r="C5" s="39" t="s">
        <v>25</v>
      </c>
      <c r="D5" s="36" t="s">
        <v>28</v>
      </c>
      <c r="E5" s="41">
        <v>180</v>
      </c>
      <c r="F5" s="49">
        <v>10.96</v>
      </c>
      <c r="G5" s="50">
        <f>E5*178/150</f>
        <v>213.6</v>
      </c>
      <c r="H5" s="42">
        <f>E5*5.3/150</f>
        <v>6.36</v>
      </c>
      <c r="I5" s="42">
        <f>E5*3/150</f>
        <v>3.6</v>
      </c>
      <c r="J5" s="42">
        <f>E5*32.4/150</f>
        <v>38.880000000000003</v>
      </c>
    </row>
    <row r="6" spans="1:11" ht="15.6">
      <c r="A6" s="72"/>
      <c r="B6" s="14" t="s">
        <v>11</v>
      </c>
      <c r="C6" s="61" t="s">
        <v>35</v>
      </c>
      <c r="D6" s="62" t="s">
        <v>36</v>
      </c>
      <c r="E6" s="41">
        <v>200</v>
      </c>
      <c r="F6" s="48">
        <v>15.91</v>
      </c>
      <c r="G6" s="51">
        <v>135</v>
      </c>
      <c r="H6" s="43">
        <v>3.6</v>
      </c>
      <c r="I6" s="43">
        <v>3.3</v>
      </c>
      <c r="J6" s="43">
        <v>22.8</v>
      </c>
    </row>
    <row r="7" spans="1:11" ht="16.2" thickBot="1">
      <c r="A7" s="72"/>
      <c r="B7" s="14" t="s">
        <v>19</v>
      </c>
      <c r="C7" s="60" t="s">
        <v>26</v>
      </c>
      <c r="D7" s="61" t="s">
        <v>29</v>
      </c>
      <c r="E7" s="41">
        <v>47</v>
      </c>
      <c r="F7" s="46">
        <v>6.02</v>
      </c>
      <c r="G7" s="51">
        <f>E7*70.14/30</f>
        <v>109.886</v>
      </c>
      <c r="H7" s="43">
        <f>E7*2.37/30</f>
        <v>3.7130000000000001</v>
      </c>
      <c r="I7" s="43">
        <f>E7*0.3/30</f>
        <v>0.47</v>
      </c>
      <c r="J7" s="43">
        <f>E7*14.49/30</f>
        <v>22.701000000000001</v>
      </c>
    </row>
    <row r="8" spans="1:11" ht="16.2" thickBot="1">
      <c r="A8" s="72"/>
      <c r="B8" s="13" t="s">
        <v>30</v>
      </c>
      <c r="C8" s="60" t="s">
        <v>26</v>
      </c>
      <c r="D8" s="63" t="s">
        <v>37</v>
      </c>
      <c r="E8" s="41">
        <v>30</v>
      </c>
      <c r="F8" s="47">
        <v>3.55</v>
      </c>
      <c r="G8" s="51">
        <f>E8*68.97/30</f>
        <v>68.97</v>
      </c>
      <c r="H8" s="43">
        <f>E8*1.68/30</f>
        <v>1.68</v>
      </c>
      <c r="I8" s="43">
        <f>E8*0.33/30</f>
        <v>0.33</v>
      </c>
      <c r="J8" s="43">
        <f>E8*14.82/30</f>
        <v>14.82</v>
      </c>
    </row>
    <row r="9" spans="1:11" ht="31.8" thickBot="1">
      <c r="A9" s="72"/>
      <c r="B9" s="13"/>
      <c r="C9" s="60"/>
      <c r="D9" s="67" t="s">
        <v>41</v>
      </c>
      <c r="E9" s="44">
        <v>100</v>
      </c>
      <c r="F9" s="58">
        <v>17.04</v>
      </c>
      <c r="G9" s="58">
        <f>E9*128.33/100</f>
        <v>128.33000000000001</v>
      </c>
      <c r="H9" s="68">
        <f>E9*2.5/100</f>
        <v>2.5</v>
      </c>
      <c r="I9" s="68">
        <f>E9*10/100</f>
        <v>10</v>
      </c>
      <c r="J9" s="68">
        <f>E9*7.08/100</f>
        <v>7.08</v>
      </c>
    </row>
    <row r="10" spans="1:11" ht="15.6">
      <c r="A10" s="72"/>
      <c r="B10" s="26"/>
      <c r="C10" s="24"/>
      <c r="D10" s="25"/>
      <c r="E10" s="40">
        <f>E4+E5+E6+E7+E8+E9</f>
        <v>662</v>
      </c>
      <c r="F10" s="40">
        <f t="shared" ref="F10:J10" si="0">F4+F5+F6+F7+F8+F9</f>
        <v>125.03999999999999</v>
      </c>
      <c r="G10" s="40">
        <f t="shared" si="0"/>
        <v>886.78600000000006</v>
      </c>
      <c r="H10" s="40">
        <f t="shared" si="0"/>
        <v>37.908000000000001</v>
      </c>
      <c r="I10" s="40">
        <f t="shared" si="0"/>
        <v>34.394999999999996</v>
      </c>
      <c r="J10" s="40">
        <f t="shared" si="0"/>
        <v>106.491</v>
      </c>
    </row>
    <row r="11" spans="1:11">
      <c r="A11" s="1" t="s">
        <v>12</v>
      </c>
      <c r="B11" s="27"/>
      <c r="C11" s="15"/>
      <c r="D11" s="16"/>
      <c r="E11" s="17"/>
      <c r="F11" s="18"/>
      <c r="G11" s="17"/>
      <c r="H11" s="17"/>
      <c r="I11" s="17"/>
      <c r="J11" s="23"/>
    </row>
    <row r="12" spans="1:11" ht="16.2" thickBot="1">
      <c r="A12" s="2"/>
      <c r="B12" s="19"/>
      <c r="C12" s="19"/>
      <c r="D12" s="29"/>
      <c r="E12" s="20"/>
      <c r="F12" s="21"/>
      <c r="G12" s="20"/>
      <c r="H12" s="32"/>
      <c r="I12" s="32"/>
      <c r="J12" s="33"/>
    </row>
    <row r="13" spans="1:11" ht="31.2">
      <c r="A13" s="1" t="s">
        <v>13</v>
      </c>
      <c r="B13" s="22" t="s">
        <v>14</v>
      </c>
      <c r="C13" s="39" t="s">
        <v>32</v>
      </c>
      <c r="D13" s="64" t="s">
        <v>38</v>
      </c>
      <c r="E13" s="52">
        <v>60</v>
      </c>
      <c r="F13" s="58">
        <v>11.76</v>
      </c>
      <c r="G13" s="56">
        <f>E13*183.84/60</f>
        <v>183.84</v>
      </c>
      <c r="H13" s="54">
        <f>E13*3.24/60</f>
        <v>3.24</v>
      </c>
      <c r="I13" s="54">
        <f>E13*7.76/60</f>
        <v>7.76</v>
      </c>
      <c r="J13" s="54">
        <f>E13*25.26/60</f>
        <v>25.26</v>
      </c>
      <c r="K13" s="30"/>
    </row>
    <row r="14" spans="1:11" ht="31.2">
      <c r="A14" s="1"/>
      <c r="B14" s="14" t="s">
        <v>15</v>
      </c>
      <c r="C14" s="38">
        <v>45710</v>
      </c>
      <c r="D14" s="65" t="s">
        <v>39</v>
      </c>
      <c r="E14" s="52">
        <v>200</v>
      </c>
      <c r="F14" s="58">
        <v>12.96</v>
      </c>
      <c r="G14" s="56">
        <f>E14*70.16/200</f>
        <v>70.16</v>
      </c>
      <c r="H14" s="54">
        <f>E14*2.22/200</f>
        <v>2.2200000000000002</v>
      </c>
      <c r="I14" s="54">
        <f>E14*3.84/200</f>
        <v>3.84</v>
      </c>
      <c r="J14" s="54">
        <f>E14*6.68/200</f>
        <v>6.68</v>
      </c>
      <c r="K14" s="31"/>
    </row>
    <row r="15" spans="1:11" ht="15.6">
      <c r="A15" s="1"/>
      <c r="B15" s="14" t="s">
        <v>22</v>
      </c>
      <c r="C15" s="60" t="s">
        <v>33</v>
      </c>
      <c r="D15" s="65" t="s">
        <v>23</v>
      </c>
      <c r="E15" s="52">
        <v>90</v>
      </c>
      <c r="F15" s="58">
        <v>60.44</v>
      </c>
      <c r="G15" s="57">
        <f>E15*207.7/90</f>
        <v>207.7</v>
      </c>
      <c r="H15" s="55">
        <f>E15*11.6/90</f>
        <v>11.6</v>
      </c>
      <c r="I15" s="55">
        <f>E15*12.1/90</f>
        <v>12.1</v>
      </c>
      <c r="J15" s="55">
        <f>E15*13.1/90</f>
        <v>13.1</v>
      </c>
      <c r="K15" s="31"/>
    </row>
    <row r="16" spans="1:11" ht="15.6">
      <c r="A16" s="1"/>
      <c r="B16" s="14" t="s">
        <v>16</v>
      </c>
      <c r="C16" s="38">
        <v>44533</v>
      </c>
      <c r="D16" s="63" t="s">
        <v>24</v>
      </c>
      <c r="E16" s="53">
        <v>150</v>
      </c>
      <c r="F16" s="58">
        <v>17.57</v>
      </c>
      <c r="G16" s="56">
        <f>E16*87/150</f>
        <v>87</v>
      </c>
      <c r="H16" s="54">
        <f>E16*3.25/150</f>
        <v>3.25</v>
      </c>
      <c r="I16" s="54">
        <f>E16*2.85/150</f>
        <v>2.85</v>
      </c>
      <c r="J16" s="54">
        <f>E16*11.9/150</f>
        <v>11.9</v>
      </c>
      <c r="K16" s="31"/>
    </row>
    <row r="17" spans="1:11" ht="15.6">
      <c r="A17" s="1"/>
      <c r="B17" s="14" t="s">
        <v>17</v>
      </c>
      <c r="C17" s="39" t="s">
        <v>34</v>
      </c>
      <c r="D17" s="66" t="s">
        <v>40</v>
      </c>
      <c r="E17" s="52">
        <v>200</v>
      </c>
      <c r="F17" s="58">
        <v>12.57</v>
      </c>
      <c r="G17" s="56">
        <v>48</v>
      </c>
      <c r="H17" s="54">
        <v>0</v>
      </c>
      <c r="I17" s="54">
        <v>0</v>
      </c>
      <c r="J17" s="54">
        <v>12</v>
      </c>
      <c r="K17" s="31"/>
    </row>
    <row r="18" spans="1:11" ht="15.6">
      <c r="A18" s="1"/>
      <c r="B18" s="14" t="s">
        <v>31</v>
      </c>
      <c r="C18" s="60" t="s">
        <v>26</v>
      </c>
      <c r="D18" s="61" t="s">
        <v>29</v>
      </c>
      <c r="E18" s="44">
        <v>48</v>
      </c>
      <c r="F18" s="59">
        <v>6.14</v>
      </c>
      <c r="G18" s="58">
        <f>E18*70.14/30</f>
        <v>112.224</v>
      </c>
      <c r="H18" s="45">
        <f>E18*2.37/30</f>
        <v>3.7920000000000003</v>
      </c>
      <c r="I18" s="45">
        <f>E18*0.3/30</f>
        <v>0.47999999999999993</v>
      </c>
      <c r="J18" s="45">
        <f>E18*14.49/30</f>
        <v>23.184000000000001</v>
      </c>
      <c r="K18" s="31"/>
    </row>
    <row r="19" spans="1:11" ht="15.6">
      <c r="A19" s="1"/>
      <c r="B19" s="28" t="s">
        <v>30</v>
      </c>
      <c r="C19" s="60" t="s">
        <v>26</v>
      </c>
      <c r="D19" s="63" t="s">
        <v>37</v>
      </c>
      <c r="E19" s="44">
        <v>30</v>
      </c>
      <c r="F19" s="58">
        <v>3.6</v>
      </c>
      <c r="G19" s="58">
        <f>E19*68.97/30</f>
        <v>68.97</v>
      </c>
      <c r="H19" s="45">
        <f>E19*1.68/30</f>
        <v>1.68</v>
      </c>
      <c r="I19" s="45">
        <f>E19*0.33/30</f>
        <v>0.33</v>
      </c>
      <c r="J19" s="45">
        <f>E19*14.82/30</f>
        <v>14.82</v>
      </c>
      <c r="K19" s="31"/>
    </row>
    <row r="20" spans="1:11" ht="15.6">
      <c r="A20" s="1"/>
      <c r="B20" s="28"/>
      <c r="C20" s="35"/>
      <c r="D20" s="34"/>
      <c r="E20" s="40">
        <f>E13+E14+E15+E16+E17+E18+E19</f>
        <v>778</v>
      </c>
      <c r="F20" s="40">
        <f>F13+F14+F15+F16+F17+F18+F19</f>
        <v>125.03999999999998</v>
      </c>
      <c r="G20" s="40">
        <f t="shared" ref="G20:J20" si="1">G13+G14+G15+G16+G17+G18+G19</f>
        <v>777.89400000000012</v>
      </c>
      <c r="H20" s="40">
        <f t="shared" si="1"/>
        <v>25.782000000000004</v>
      </c>
      <c r="I20" s="40">
        <f t="shared" si="1"/>
        <v>27.36</v>
      </c>
      <c r="J20" s="40">
        <f t="shared" si="1"/>
        <v>106.94399999999999</v>
      </c>
    </row>
    <row r="21" spans="1:11" ht="15" thickBot="1">
      <c r="A21" s="2"/>
      <c r="B21" s="3"/>
      <c r="C21" s="3"/>
      <c r="D21" s="12"/>
      <c r="E21" s="7"/>
      <c r="F21" s="11"/>
      <c r="G21" s="7"/>
      <c r="H21" s="7"/>
      <c r="I21" s="7"/>
      <c r="J21" s="8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2025-09-01T04:52:14Z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-1690335751</vt:i4>
  </property>
  <property fmtid="{D5CDD505-2E9C-101B-9397-08002B2CF9AE}" pid="3" name="_NewReviewCycle">
    <vt:lpwstr/>
  </property>
  <property fmtid="{D5CDD505-2E9C-101B-9397-08002B2CF9AE}" pid="4" name="_EmailSubject">
    <vt:lpwstr>FW: меню для сайта</vt:lpwstr>
  </property>
  <property fmtid="{D5CDD505-2E9C-101B-9397-08002B2CF9AE}" pid="5" name="_AuthorEmail">
    <vt:lpwstr>director@bistokschool5.ru</vt:lpwstr>
  </property>
  <property fmtid="{D5CDD505-2E9C-101B-9397-08002B2CF9AE}" pid="6" name="_AuthorEmailDisplayName">
    <vt:lpwstr>director@bistokschool5.ru</vt:lpwstr>
  </property>
  <property fmtid="{D5CDD505-2E9C-101B-9397-08002B2CF9AE}" pid="7" name="_ReviewingToolsShownOnce">
    <vt:lpwstr/>
  </property>
</Properties>
</file>